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ЖЭУ-1" sheetId="2" r:id="rId1"/>
    <sheet name="ЖЭУ-2" sheetId="3" r:id="rId2"/>
    <sheet name="ЖЭУ-3" sheetId="1" r:id="rId3"/>
    <sheet name="ЖЭУ-4" sheetId="4" r:id="rId4"/>
    <sheet name="ЖЭУ-5" sheetId="5" r:id="rId5"/>
  </sheets>
  <calcPr calcId="144525"/>
</workbook>
</file>

<file path=xl/calcChain.xml><?xml version="1.0" encoding="utf-8"?>
<calcChain xmlns="http://schemas.openxmlformats.org/spreadsheetml/2006/main">
  <c r="E41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O12" i="5"/>
  <c r="N12" i="5"/>
  <c r="O9" i="5"/>
  <c r="N9" i="5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P12" i="5" l="1"/>
  <c r="P9" i="5"/>
  <c r="M16" i="1"/>
  <c r="L16" i="1"/>
  <c r="D23" i="3"/>
  <c r="N16" i="1" l="1"/>
  <c r="N48" i="5"/>
  <c r="O48" i="5" s="1"/>
  <c r="P48" i="5" s="1"/>
  <c r="Q48" i="5" l="1"/>
  <c r="A7" i="3" l="1"/>
  <c r="N36" i="5" l="1"/>
  <c r="O35" i="5"/>
  <c r="N35" i="5"/>
  <c r="P35" i="5" l="1"/>
  <c r="O36" i="5"/>
  <c r="P36" i="5" l="1"/>
  <c r="D6" i="5" l="1"/>
  <c r="L17" i="4" l="1"/>
  <c r="D23" i="1" l="1"/>
  <c r="D6" i="1"/>
  <c r="D21" i="1"/>
  <c r="D24" i="1"/>
  <c r="D18" i="1"/>
  <c r="D10" i="1"/>
  <c r="D15" i="1"/>
  <c r="D11" i="1"/>
  <c r="D7" i="1"/>
  <c r="D36" i="1"/>
  <c r="D32" i="1"/>
  <c r="D29" i="1"/>
  <c r="D31" i="1"/>
  <c r="D28" i="1"/>
  <c r="D26" i="1"/>
  <c r="A7" i="1" l="1"/>
  <c r="A8" i="1" s="1"/>
  <c r="A9" i="1" s="1"/>
  <c r="A10" i="1" s="1"/>
  <c r="A11" i="1" s="1"/>
  <c r="A12" i="1" s="1"/>
  <c r="A13" i="1" s="1"/>
  <c r="A14" i="1" s="1"/>
  <c r="L29" i="1"/>
  <c r="M29" i="1"/>
  <c r="A15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16" i="1"/>
  <c r="N29" i="1"/>
  <c r="D32" i="3"/>
  <c r="D16" i="3" l="1"/>
  <c r="D11" i="3"/>
  <c r="D20" i="3"/>
  <c r="D22" i="3"/>
  <c r="D9" i="3"/>
  <c r="D10" i="3"/>
  <c r="D6" i="3"/>
  <c r="D25" i="3"/>
  <c r="D8" i="3"/>
  <c r="D24" i="3"/>
  <c r="D13" i="3"/>
  <c r="D14" i="3"/>
  <c r="D19" i="3"/>
  <c r="D15" i="3"/>
  <c r="O16" i="5" l="1"/>
  <c r="N16" i="5"/>
  <c r="A7" i="5"/>
  <c r="P16" i="5" l="1"/>
  <c r="O22" i="5" l="1"/>
  <c r="N22" i="5"/>
  <c r="O20" i="5"/>
  <c r="N20" i="5"/>
  <c r="P22" i="5" l="1"/>
  <c r="P20" i="5"/>
  <c r="L47" i="1" l="1"/>
  <c r="O47" i="1" s="1"/>
  <c r="L46" i="1"/>
  <c r="O46" i="1" s="1"/>
  <c r="M46" i="1" l="1"/>
  <c r="N46" i="1" s="1"/>
  <c r="M47" i="1"/>
  <c r="N47" i="1" s="1"/>
  <c r="M6" i="1"/>
  <c r="L6" i="1"/>
  <c r="N6" i="1" l="1"/>
  <c r="A40" i="2"/>
  <c r="A41" i="2" s="1"/>
  <c r="A42" i="2" s="1"/>
  <c r="A43" i="2" s="1"/>
  <c r="A44" i="2" s="1"/>
  <c r="A45" i="2" s="1"/>
  <c r="A46" i="2" s="1"/>
  <c r="A47" i="2" s="1"/>
  <c r="A48" i="2" s="1"/>
  <c r="A42" i="1" l="1"/>
  <c r="A43" i="1" s="1"/>
  <c r="A44" i="1" s="1"/>
  <c r="A45" i="1" s="1"/>
  <c r="A46" i="1" s="1"/>
  <c r="A47" i="1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N46" i="5"/>
  <c r="O46" i="5" s="1"/>
  <c r="P46" i="5" s="1"/>
  <c r="N47" i="5"/>
  <c r="O47" i="5" s="1"/>
  <c r="P47" i="5" s="1"/>
  <c r="O23" i="5"/>
  <c r="N23" i="5"/>
  <c r="O33" i="5"/>
  <c r="O15" i="5"/>
  <c r="O17" i="5"/>
  <c r="O18" i="5"/>
  <c r="O30" i="5"/>
  <c r="O32" i="5"/>
  <c r="O34" i="5"/>
  <c r="O37" i="5"/>
  <c r="O25" i="5"/>
  <c r="O24" i="5"/>
  <c r="O27" i="5"/>
  <c r="O28" i="5"/>
  <c r="O7" i="5"/>
  <c r="O6" i="5"/>
  <c r="O31" i="5"/>
  <c r="O26" i="5"/>
  <c r="O29" i="5"/>
  <c r="O8" i="5"/>
  <c r="O10" i="5"/>
  <c r="O11" i="5"/>
  <c r="O13" i="5"/>
  <c r="O14" i="5"/>
  <c r="O19" i="5"/>
  <c r="O21" i="5"/>
  <c r="N33" i="5"/>
  <c r="N17" i="5"/>
  <c r="N18" i="5"/>
  <c r="N30" i="5"/>
  <c r="N32" i="5"/>
  <c r="N27" i="5"/>
  <c r="N31" i="5"/>
  <c r="N29" i="5"/>
  <c r="N8" i="5"/>
  <c r="N11" i="5"/>
  <c r="N13" i="5"/>
  <c r="N14" i="5"/>
  <c r="N19" i="5"/>
  <c r="N21" i="5"/>
  <c r="L51" i="4"/>
  <c r="O51" i="4" s="1"/>
  <c r="L52" i="4"/>
  <c r="O52" i="4" s="1"/>
  <c r="L53" i="4"/>
  <c r="O53" i="4" s="1"/>
  <c r="L54" i="4"/>
  <c r="O54" i="4" s="1"/>
  <c r="L55" i="4"/>
  <c r="O55" i="4" s="1"/>
  <c r="L56" i="4"/>
  <c r="O56" i="4" s="1"/>
  <c r="L57" i="4"/>
  <c r="O57" i="4" s="1"/>
  <c r="L58" i="4"/>
  <c r="O58" i="4" s="1"/>
  <c r="L59" i="4"/>
  <c r="O59" i="4" s="1"/>
  <c r="L60" i="4"/>
  <c r="O60" i="4" s="1"/>
  <c r="L61" i="4"/>
  <c r="O61" i="4" s="1"/>
  <c r="L62" i="4"/>
  <c r="O62" i="4" s="1"/>
  <c r="L50" i="4"/>
  <c r="O50" i="4" s="1"/>
  <c r="M7" i="4"/>
  <c r="L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L8" i="4"/>
  <c r="L9" i="4"/>
  <c r="N9" i="4" s="1"/>
  <c r="L10" i="4"/>
  <c r="L11" i="4"/>
  <c r="N11" i="4" s="1"/>
  <c r="L12" i="4"/>
  <c r="L13" i="4"/>
  <c r="N13" i="4" s="1"/>
  <c r="L14" i="4"/>
  <c r="L15" i="4"/>
  <c r="L16" i="4"/>
  <c r="L18" i="4"/>
  <c r="L19" i="4"/>
  <c r="N19" i="4" s="1"/>
  <c r="L20" i="4"/>
  <c r="L21" i="4"/>
  <c r="N21" i="4" s="1"/>
  <c r="L22" i="4"/>
  <c r="L23" i="4"/>
  <c r="N23" i="4" s="1"/>
  <c r="L24" i="4"/>
  <c r="L25" i="4"/>
  <c r="N25" i="4" s="1"/>
  <c r="L26" i="4"/>
  <c r="L27" i="4"/>
  <c r="N27" i="4" s="1"/>
  <c r="L28" i="4"/>
  <c r="L29" i="4"/>
  <c r="N29" i="4" s="1"/>
  <c r="L30" i="4"/>
  <c r="L31" i="4"/>
  <c r="N31" i="4" s="1"/>
  <c r="L32" i="4"/>
  <c r="L33" i="4"/>
  <c r="N33" i="4" s="1"/>
  <c r="L34" i="4"/>
  <c r="L35" i="4"/>
  <c r="N35" i="4" s="1"/>
  <c r="L36" i="4"/>
  <c r="L37" i="4"/>
  <c r="N37" i="4" s="1"/>
  <c r="L38" i="4"/>
  <c r="L39" i="4"/>
  <c r="L40" i="4"/>
  <c r="L41" i="4"/>
  <c r="L42" i="4"/>
  <c r="L43" i="4"/>
  <c r="N43" i="4" s="1"/>
  <c r="L44" i="4"/>
  <c r="L45" i="4"/>
  <c r="L41" i="1"/>
  <c r="O41" i="1" s="1"/>
  <c r="L42" i="1"/>
  <c r="O42" i="1" s="1"/>
  <c r="L43" i="1"/>
  <c r="O43" i="1" s="1"/>
  <c r="L44" i="1"/>
  <c r="O44" i="1" s="1"/>
  <c r="L45" i="1"/>
  <c r="O45" i="1" s="1"/>
  <c r="M42" i="1"/>
  <c r="N42" i="1" s="1"/>
  <c r="M43" i="1"/>
  <c r="N43" i="1" s="1"/>
  <c r="M44" i="1"/>
  <c r="N44" i="1" s="1"/>
  <c r="M45" i="1"/>
  <c r="N45" i="1" s="1"/>
  <c r="M32" i="1"/>
  <c r="M31" i="1"/>
  <c r="M23" i="1"/>
  <c r="M28" i="1"/>
  <c r="M11" i="1"/>
  <c r="M15" i="1"/>
  <c r="M7" i="1"/>
  <c r="M24" i="1"/>
  <c r="M25" i="1"/>
  <c r="M17" i="1"/>
  <c r="M10" i="1"/>
  <c r="M22" i="1"/>
  <c r="M26" i="1"/>
  <c r="M21" i="1"/>
  <c r="M13" i="1"/>
  <c r="M18" i="1"/>
  <c r="M19" i="1"/>
  <c r="M14" i="1"/>
  <c r="M8" i="1"/>
  <c r="M9" i="1"/>
  <c r="M20" i="1"/>
  <c r="M34" i="1"/>
  <c r="M35" i="1"/>
  <c r="M36" i="1"/>
  <c r="M30" i="1"/>
  <c r="M27" i="1"/>
  <c r="M33" i="1"/>
  <c r="M12" i="1"/>
  <c r="L32" i="1"/>
  <c r="L31" i="1"/>
  <c r="N31" i="1" s="1"/>
  <c r="L23" i="1"/>
  <c r="L28" i="1"/>
  <c r="N28" i="1" s="1"/>
  <c r="L11" i="1"/>
  <c r="L15" i="1"/>
  <c r="N15" i="1" s="1"/>
  <c r="L7" i="1"/>
  <c r="L24" i="1"/>
  <c r="N24" i="1" s="1"/>
  <c r="L25" i="1"/>
  <c r="L17" i="1"/>
  <c r="N17" i="1" s="1"/>
  <c r="L10" i="1"/>
  <c r="L22" i="1"/>
  <c r="N22" i="1" s="1"/>
  <c r="L26" i="1"/>
  <c r="L21" i="1"/>
  <c r="L13" i="1"/>
  <c r="N13" i="1" s="1"/>
  <c r="L18" i="1"/>
  <c r="L19" i="1"/>
  <c r="N19" i="1" s="1"/>
  <c r="L14" i="1"/>
  <c r="L8" i="1"/>
  <c r="L9" i="1"/>
  <c r="N9" i="1" s="1"/>
  <c r="L20" i="1"/>
  <c r="L34" i="1"/>
  <c r="L35" i="1"/>
  <c r="L36" i="1"/>
  <c r="N36" i="1" s="1"/>
  <c r="L30" i="1"/>
  <c r="L27" i="1"/>
  <c r="L33" i="1"/>
  <c r="N33" i="1" s="1"/>
  <c r="L12" i="1"/>
  <c r="A31" i="3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N44" i="4" l="1"/>
  <c r="N39" i="4"/>
  <c r="N16" i="4"/>
  <c r="N14" i="4"/>
  <c r="N12" i="4"/>
  <c r="N10" i="4"/>
  <c r="N8" i="4"/>
  <c r="N41" i="4"/>
  <c r="N45" i="4"/>
  <c r="N42" i="4"/>
  <c r="N40" i="4"/>
  <c r="N38" i="4"/>
  <c r="N36" i="4"/>
  <c r="N34" i="4"/>
  <c r="N32" i="4"/>
  <c r="N30" i="4"/>
  <c r="N28" i="4"/>
  <c r="N26" i="4"/>
  <c r="N24" i="4"/>
  <c r="N22" i="4"/>
  <c r="N20" i="4"/>
  <c r="N18" i="4"/>
  <c r="N7" i="4"/>
  <c r="N17" i="4"/>
  <c r="N15" i="4"/>
  <c r="P21" i="5"/>
  <c r="P14" i="5"/>
  <c r="P11" i="5"/>
  <c r="P19" i="5"/>
  <c r="P13" i="5"/>
  <c r="P31" i="5"/>
  <c r="P33" i="5"/>
  <c r="P8" i="5"/>
  <c r="P27" i="5"/>
  <c r="P18" i="5"/>
  <c r="P23" i="5"/>
  <c r="N12" i="1"/>
  <c r="N27" i="1"/>
  <c r="N30" i="1"/>
  <c r="N35" i="1"/>
  <c r="N34" i="1"/>
  <c r="N20" i="1"/>
  <c r="N8" i="1"/>
  <c r="N14" i="1"/>
  <c r="N18" i="1"/>
  <c r="N21" i="1"/>
  <c r="N26" i="1"/>
  <c r="N10" i="1"/>
  <c r="N25" i="1"/>
  <c r="N7" i="1"/>
  <c r="N11" i="1"/>
  <c r="N23" i="1"/>
  <c r="N32" i="1"/>
  <c r="M41" i="1"/>
  <c r="M61" i="4"/>
  <c r="N61" i="4" s="1"/>
  <c r="M59" i="4"/>
  <c r="N59" i="4" s="1"/>
  <c r="M57" i="4"/>
  <c r="N57" i="4" s="1"/>
  <c r="M56" i="4"/>
  <c r="N56" i="4" s="1"/>
  <c r="M55" i="4"/>
  <c r="N55" i="4" s="1"/>
  <c r="M53" i="4"/>
  <c r="N53" i="4" s="1"/>
  <c r="M51" i="4"/>
  <c r="N51" i="4" s="1"/>
  <c r="M62" i="4"/>
  <c r="N62" i="4" s="1"/>
  <c r="M60" i="4"/>
  <c r="N60" i="4" s="1"/>
  <c r="M58" i="4"/>
  <c r="N58" i="4" s="1"/>
  <c r="M54" i="4"/>
  <c r="N54" i="4" s="1"/>
  <c r="M52" i="4"/>
  <c r="N52" i="4" s="1"/>
  <c r="M50" i="4"/>
  <c r="N50" i="4" s="1"/>
  <c r="P29" i="5"/>
  <c r="P32" i="5"/>
  <c r="P30" i="5"/>
  <c r="P17" i="5"/>
  <c r="Q47" i="5"/>
  <c r="Q46" i="5"/>
  <c r="N41" i="1" l="1"/>
  <c r="N37" i="5" l="1"/>
  <c r="P37" i="5" s="1"/>
  <c r="N10" i="5" l="1"/>
  <c r="P10" i="5" s="1"/>
  <c r="N26" i="5"/>
  <c r="P26" i="5" s="1"/>
  <c r="N6" i="5"/>
  <c r="P6" i="5" s="1"/>
  <c r="N7" i="5"/>
  <c r="P7" i="5" s="1"/>
  <c r="N28" i="5"/>
  <c r="P28" i="5" s="1"/>
  <c r="N24" i="5"/>
  <c r="P24" i="5" s="1"/>
  <c r="N25" i="5"/>
  <c r="P25" i="5" s="1"/>
  <c r="N34" i="5"/>
  <c r="P34" i="5" s="1"/>
  <c r="N15" i="5"/>
  <c r="P15" i="5" s="1"/>
  <c r="A51" i="4" l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8" i="4" l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</calcChain>
</file>

<file path=xl/sharedStrings.xml><?xml version="1.0" encoding="utf-8"?>
<sst xmlns="http://schemas.openxmlformats.org/spreadsheetml/2006/main" count="1047" uniqueCount="493">
  <si>
    <t>Пугачева, 8,10</t>
  </si>
  <si>
    <t>Ленина, 313; Гагарина,7,9</t>
  </si>
  <si>
    <t>Северная,5</t>
  </si>
  <si>
    <t>Ленина,293а</t>
  </si>
  <si>
    <t>Социалистическая,178</t>
  </si>
  <si>
    <t>ТКО</t>
  </si>
  <si>
    <t>ПЭТ</t>
  </si>
  <si>
    <t>Стекло</t>
  </si>
  <si>
    <t>№ п.п.</t>
  </si>
  <si>
    <t>Улица</t>
  </si>
  <si>
    <t>Контейнера, шт</t>
  </si>
  <si>
    <t>Периодичность,раз</t>
  </si>
  <si>
    <t>Дни недели</t>
  </si>
  <si>
    <t>№ графика</t>
  </si>
  <si>
    <t>пн,вт,ср,чт,пт,сб,вс</t>
  </si>
  <si>
    <t>пн,пт</t>
  </si>
  <si>
    <t>вт,чт,сб</t>
  </si>
  <si>
    <t>пн,чт</t>
  </si>
  <si>
    <t>вт</t>
  </si>
  <si>
    <t>13,14,15,16,17,18,19</t>
  </si>
  <si>
    <t>1,3,5</t>
  </si>
  <si>
    <t>1,5</t>
  </si>
  <si>
    <t>2,5</t>
  </si>
  <si>
    <t>2,3,5</t>
  </si>
  <si>
    <t>Богдановича, 33</t>
  </si>
  <si>
    <t>Гагарина, 25</t>
  </si>
  <si>
    <t>Гагарина, 23а</t>
  </si>
  <si>
    <t>Ленина, 300/1, 300/2</t>
  </si>
  <si>
    <t>Ленина, 304</t>
  </si>
  <si>
    <t>Гагарина, 25а</t>
  </si>
  <si>
    <t>вт,пт</t>
  </si>
  <si>
    <t>ср</t>
  </si>
  <si>
    <t>чт</t>
  </si>
  <si>
    <t>М.Богдановича, 37</t>
  </si>
  <si>
    <t>Гагарина, 6.1-6.3</t>
  </si>
  <si>
    <t>Гагарина,12.1-12.4</t>
  </si>
  <si>
    <t>Гагарина, 16.1-16.4</t>
  </si>
  <si>
    <t>Гагарина,20.1-20.4</t>
  </si>
  <si>
    <t>пт</t>
  </si>
  <si>
    <t>Гагарина,21,38</t>
  </si>
  <si>
    <t>площ</t>
  </si>
  <si>
    <t>Период., раз</t>
  </si>
  <si>
    <t>Ленина,195</t>
  </si>
  <si>
    <t>Ленина,147</t>
  </si>
  <si>
    <t>М.Богдановича,12</t>
  </si>
  <si>
    <t>М.Богдановича,29</t>
  </si>
  <si>
    <t>Кононовича, 2,4,6,8,10, Копыльская,1,3,5 Ленина,187</t>
  </si>
  <si>
    <t>Комсомольская, 3,5</t>
  </si>
  <si>
    <t>Ленина, 161,163,165</t>
  </si>
  <si>
    <t>Ленина,118</t>
  </si>
  <si>
    <t>Комсомольская, 11</t>
  </si>
  <si>
    <t>Жукова, 12,12а, Монахова, 5</t>
  </si>
  <si>
    <t>Жукова,14</t>
  </si>
  <si>
    <t>1 пер.Урицкого,18</t>
  </si>
  <si>
    <t>пн,вт,ср,пт,сб,вс</t>
  </si>
  <si>
    <t>пн</t>
  </si>
  <si>
    <t>пн,вт,ср,чт,пт,сб</t>
  </si>
  <si>
    <t>пн,ср,пт,вс</t>
  </si>
  <si>
    <t>вт,чт,вс</t>
  </si>
  <si>
    <t>Копыльская,33</t>
  </si>
  <si>
    <t>Копыльская,35</t>
  </si>
  <si>
    <t>Ленина,138а</t>
  </si>
  <si>
    <t>Ленина,134</t>
  </si>
  <si>
    <t>Ленина,132</t>
  </si>
  <si>
    <t>Ленина,136/1</t>
  </si>
  <si>
    <t>Ленинская,9</t>
  </si>
  <si>
    <t>Плиева,37</t>
  </si>
  <si>
    <t>36,37,38,39,40,41</t>
  </si>
  <si>
    <t>Серпуховская,2</t>
  </si>
  <si>
    <t>14 Партизан,1</t>
  </si>
  <si>
    <t>Ленина,231</t>
  </si>
  <si>
    <t>пн.вт.ср.чт.пт.сб.вс</t>
  </si>
  <si>
    <t>пн.ср.пт.вс</t>
  </si>
  <si>
    <t>пн.ср.пт.сб</t>
  </si>
  <si>
    <t>пн.ср.сб</t>
  </si>
  <si>
    <t>пн.вт.чт.сб</t>
  </si>
  <si>
    <t>вт.чт.сб.вс</t>
  </si>
  <si>
    <t>пн.ср.пт.сб.вс</t>
  </si>
  <si>
    <t>Ленина,223</t>
  </si>
  <si>
    <t>Ленина,219</t>
  </si>
  <si>
    <t>Ленина,221</t>
  </si>
  <si>
    <t>Ленина,227</t>
  </si>
  <si>
    <t>Ленина,215</t>
  </si>
  <si>
    <t>Ленина,213</t>
  </si>
  <si>
    <t>Ленина,211</t>
  </si>
  <si>
    <t>Социалистическая,5</t>
  </si>
  <si>
    <t>1-е Августа 2кв2</t>
  </si>
  <si>
    <t>11 июля,13</t>
  </si>
  <si>
    <t>пн.вт.ср.чт.пт.сб</t>
  </si>
  <si>
    <t>пн.пт</t>
  </si>
  <si>
    <t>Сентябрьская,1</t>
  </si>
  <si>
    <t>Вокзальная,6а,8</t>
  </si>
  <si>
    <t>Солигорская,12</t>
  </si>
  <si>
    <t>Молодежная,6</t>
  </si>
  <si>
    <t>1 пер.М.Богдановича 41</t>
  </si>
  <si>
    <t>Строителей,3,4,5</t>
  </si>
  <si>
    <t>Строителей,6,7</t>
  </si>
  <si>
    <t>Строителей,8</t>
  </si>
  <si>
    <t>2 пер.М.Богдановича,29</t>
  </si>
  <si>
    <t>Молодежная,8</t>
  </si>
  <si>
    <t>Молодежная,13</t>
  </si>
  <si>
    <t>Молодежная,15</t>
  </si>
  <si>
    <t>пн.вт.ср.пт.сб.вс</t>
  </si>
  <si>
    <t>пн.вт.чт.пт.сб</t>
  </si>
  <si>
    <t xml:space="preserve">пн.ср.пт </t>
  </si>
  <si>
    <t>пн.ср.пт</t>
  </si>
  <si>
    <t>пн.вт.чт.пт.сб.вс</t>
  </si>
  <si>
    <t>вт.чт.сб</t>
  </si>
  <si>
    <t>вт.ср.чт.сб.вс</t>
  </si>
  <si>
    <t>М.Богдановича,88</t>
  </si>
  <si>
    <t>Ленина,94,92</t>
  </si>
  <si>
    <t>Ленина,3а</t>
  </si>
  <si>
    <t>Энергетиков, 3,5</t>
  </si>
  <si>
    <t>Ленина,104</t>
  </si>
  <si>
    <t>1 пер.Чайковского, 1а</t>
  </si>
  <si>
    <t>2 пер.М.Богдановича,27</t>
  </si>
  <si>
    <t>ср.пт.вс</t>
  </si>
  <si>
    <t xml:space="preserve">ср </t>
  </si>
  <si>
    <t>вс</t>
  </si>
  <si>
    <t>Ленина,31</t>
  </si>
  <si>
    <t>Солигорская,6 (конт.на колесах)</t>
  </si>
  <si>
    <t>Солигорская,10 (конт.на колесах)</t>
  </si>
  <si>
    <t>2 пер.М.Богдановича,12,20</t>
  </si>
  <si>
    <t>2 пер.М.Богдановича,31</t>
  </si>
  <si>
    <t>5 Рабочий,2,4</t>
  </si>
  <si>
    <t>2 Рабочий,3</t>
  </si>
  <si>
    <t>Ленина,23</t>
  </si>
  <si>
    <t>Виленская,108</t>
  </si>
  <si>
    <t>Виленская,110</t>
  </si>
  <si>
    <t>Новосельская,36</t>
  </si>
  <si>
    <t>пер.Сентябрьский,7</t>
  </si>
  <si>
    <t>Садовый посад,5,7</t>
  </si>
  <si>
    <t>Ивановского,17а</t>
  </si>
  <si>
    <t xml:space="preserve">Ивановского,17 </t>
  </si>
  <si>
    <t>Ивановского,15,15а</t>
  </si>
  <si>
    <t>пн.чт.сб</t>
  </si>
  <si>
    <t>Чехова,35</t>
  </si>
  <si>
    <t>Ивановского,13а,13</t>
  </si>
  <si>
    <t>Чехова,20</t>
  </si>
  <si>
    <t>пер.Куприянова,11</t>
  </si>
  <si>
    <t>Чехова,47а(с колесами)</t>
  </si>
  <si>
    <t>пн,ср,сб</t>
  </si>
  <si>
    <t>2 пер. М.Богдановича,25</t>
  </si>
  <si>
    <t>пн,вт,ср.чт,пт,сб.вс</t>
  </si>
  <si>
    <t>Социалистическая, 172 (ВЫКАТНЫЕ КОНТ)</t>
  </si>
  <si>
    <t>Социалистическкая, 168 (ВЫКАТНЫЕ КОНТ)</t>
  </si>
  <si>
    <t>Социалистическая,154 (ВЫКАТНЫЕ КОНТ)</t>
  </si>
  <si>
    <t>Социалистическая, 118 (ВЫКАТНЫЕ КОНТ)</t>
  </si>
  <si>
    <t>Гагарина,17 (ВЫКАТНЫЕ КОНТ)</t>
  </si>
  <si>
    <t>Гагарина,19 (ВЫКАТНЫЕ КОНТ)</t>
  </si>
  <si>
    <t>Ленина,313а (ВЫКАТНЫЕ КОНТ)</t>
  </si>
  <si>
    <t>пер. М.Богдановича, 37 (общежитие №7)</t>
  </si>
  <si>
    <t>вт, пт, вс</t>
  </si>
  <si>
    <t>Контейнерная площадка</t>
  </si>
  <si>
    <t>М.Богдановича,40, Р.Люксембург, 2</t>
  </si>
  <si>
    <t>Строителей,1 (конт. на колесах)</t>
  </si>
  <si>
    <t>Тутаринова,1 (конт. на колесах)</t>
  </si>
  <si>
    <t>Молодежная,2 (конт. на колесах)</t>
  </si>
  <si>
    <t>Головащенко,18 (конт.на колесах)</t>
  </si>
  <si>
    <t>36.38.40</t>
  </si>
  <si>
    <t>Солигорская,8 (конт.на колесах) площ.для пэт</t>
  </si>
  <si>
    <t>30,31,32,33,34,35</t>
  </si>
  <si>
    <t>Комсомльская,4</t>
  </si>
  <si>
    <t>Норма накопления мес.</t>
  </si>
  <si>
    <t>Кол-во прожив</t>
  </si>
  <si>
    <t>В гр.</t>
  </si>
  <si>
    <t>Революционная,5</t>
  </si>
  <si>
    <t>Пионерская,32 кв1,2</t>
  </si>
  <si>
    <t>14 Партизан,8 корпус 1,2</t>
  </si>
  <si>
    <t>30,31,38,33,40,41</t>
  </si>
  <si>
    <t xml:space="preserve"> норма накопл.мес.</t>
  </si>
  <si>
    <t>30,31,32,39,34</t>
  </si>
  <si>
    <t>Красногвардейская,20</t>
  </si>
  <si>
    <t>1 пер.Красногвардейский,1,2,4,5</t>
  </si>
  <si>
    <t>2 пер.Красногвардейский,5</t>
  </si>
  <si>
    <t>Сентябрьская,2-6</t>
  </si>
  <si>
    <t>Чкалова,8</t>
  </si>
  <si>
    <t>Ленинская, 4,6,8,10.Жукова 7</t>
  </si>
  <si>
    <t>Жукова,19.Копыльская,29,31</t>
  </si>
  <si>
    <t>1 пер. М.Богдановича, 39 (общежитие №5)</t>
  </si>
  <si>
    <t>стекло</t>
  </si>
  <si>
    <t>Зеленая,7а(с колесами)</t>
  </si>
  <si>
    <t>Борисовца,16,18</t>
  </si>
  <si>
    <t>Чехова,18, Борисовца, 10</t>
  </si>
  <si>
    <t>Ивановского,5-5а,Чехова, 59</t>
  </si>
  <si>
    <t>пн,вт, ср,чт,птсб</t>
  </si>
  <si>
    <t>пн.вт.ср.чт.пт.сб.вс.</t>
  </si>
  <si>
    <t>Борисовца, 20 а</t>
  </si>
  <si>
    <t>1 пер.Чайковского, 3</t>
  </si>
  <si>
    <t>Кол-во прож.</t>
  </si>
  <si>
    <t>ул.Монахова,14, ул. Лобана, 3,17</t>
  </si>
  <si>
    <t>Жукова, 11,13,15,17</t>
  </si>
  <si>
    <t>6,7,8,9,10,11,12</t>
  </si>
  <si>
    <t>6,7,8,10,11,12</t>
  </si>
  <si>
    <t>7,10,12</t>
  </si>
  <si>
    <t>6,8,10,12</t>
  </si>
  <si>
    <t>6,8,10,11</t>
  </si>
  <si>
    <t>6,8,11</t>
  </si>
  <si>
    <t>6,7,9,11</t>
  </si>
  <si>
    <t>7,9,11,12</t>
  </si>
  <si>
    <t>14.16.11.19</t>
  </si>
  <si>
    <t>13,15,17,18,19</t>
  </si>
  <si>
    <t>13,15,17,19</t>
  </si>
  <si>
    <t>14,16,17,18,19</t>
  </si>
  <si>
    <t>1,2,3,4,5,11,12</t>
  </si>
  <si>
    <t>13,15,17</t>
  </si>
  <si>
    <t>14,16,18</t>
  </si>
  <si>
    <t>6,7,9,10,11</t>
  </si>
  <si>
    <t>6,8,10</t>
  </si>
  <si>
    <t>6,7,9,10,11,12</t>
  </si>
  <si>
    <t>7,9,11</t>
  </si>
  <si>
    <t>7,9,12</t>
  </si>
  <si>
    <t>1.7,9,10,11,12</t>
  </si>
  <si>
    <t>7,8,9,11,12</t>
  </si>
  <si>
    <t>13,16,18</t>
  </si>
  <si>
    <t>13,14,16,18</t>
  </si>
  <si>
    <t>Борисовца,14 (с колесами)</t>
  </si>
  <si>
    <t>Ленина,122,124,126,128,130</t>
  </si>
  <si>
    <t>пэт</t>
  </si>
  <si>
    <t>макул</t>
  </si>
  <si>
    <t>евроконтейнера</t>
  </si>
  <si>
    <t>числятся на Петровиче</t>
  </si>
  <si>
    <t>Гагарина, 23,15</t>
  </si>
  <si>
    <t>Чехова,55,53</t>
  </si>
  <si>
    <t>Восточная,1. м.богдановича 183,181</t>
  </si>
  <si>
    <t>Головащенко,8,Молодежная,4</t>
  </si>
  <si>
    <t xml:space="preserve">Чехова,45 </t>
  </si>
  <si>
    <r>
      <t>Пионерская,1</t>
    </r>
    <r>
      <rPr>
        <b/>
        <sz val="11"/>
        <color theme="1"/>
        <rFont val="Calibri"/>
        <family val="2"/>
        <charset val="204"/>
        <scheme val="minor"/>
      </rPr>
      <t xml:space="preserve"> (Заглуб конт)</t>
    </r>
  </si>
  <si>
    <t>13,14,15,17,18,19</t>
  </si>
  <si>
    <t>6,7,8,9,17,11,12</t>
  </si>
  <si>
    <t>6.7.9.11</t>
  </si>
  <si>
    <t>8,10,12</t>
  </si>
  <si>
    <t>Борисовца, 24</t>
  </si>
  <si>
    <t xml:space="preserve"> чт</t>
  </si>
  <si>
    <t>Зеленая,19,21</t>
  </si>
  <si>
    <t>Советская, 109</t>
  </si>
  <si>
    <t>Борисовца, 30</t>
  </si>
  <si>
    <t>6,15,18</t>
  </si>
  <si>
    <t>13,7,15,16,17,18,19</t>
  </si>
  <si>
    <t>13,15,10,19</t>
  </si>
  <si>
    <t>Зеленая,23</t>
  </si>
  <si>
    <t>вт.чт.пт.сб.вс.</t>
  </si>
  <si>
    <t>Дома относящиеся к контейнерной площадке</t>
  </si>
  <si>
    <t>Разовый объем</t>
  </si>
  <si>
    <t>Необход объем вывоза</t>
  </si>
  <si>
    <t>Объм в неделю</t>
  </si>
  <si>
    <t>Ленина 197, Пионерская 6,Пионерская 10</t>
  </si>
  <si>
    <r>
      <t xml:space="preserve">Пионерская,2 </t>
    </r>
    <r>
      <rPr>
        <b/>
        <sz val="11"/>
        <color theme="1"/>
        <rFont val="Calibri"/>
        <family val="2"/>
        <charset val="204"/>
        <scheme val="minor"/>
      </rPr>
      <t>(Заглуб конт)</t>
    </r>
  </si>
  <si>
    <r>
      <t>Пионерская,1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</si>
  <si>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Пионерская 2, Пионерская  4, Ленина,148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</si>
  <si>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Ленина 150, Ленина 152,  Ленина 154</t>
  </si>
  <si>
    <t>Ленина 156, Революционная 1, Революционная 2</t>
  </si>
  <si>
    <t>Социалистическая 1,Социалистическая 3</t>
  </si>
  <si>
    <t>Ленина, 152</t>
  </si>
  <si>
    <t>Ленина, 197</t>
  </si>
  <si>
    <t>Ленина, 156</t>
  </si>
  <si>
    <t>14 Партизан,4</t>
  </si>
  <si>
    <t>14 Партизан 4, Ленина 217</t>
  </si>
  <si>
    <t>14 Партизан 1</t>
  </si>
  <si>
    <t>Чехова 5</t>
  </si>
  <si>
    <t>Чехова 3,Чехова 5</t>
  </si>
  <si>
    <t xml:space="preserve">14 Партизан 6 </t>
  </si>
  <si>
    <t>14 Партизан 6, Ленина 225</t>
  </si>
  <si>
    <t>1 пер.14 Партизан 5</t>
  </si>
  <si>
    <t>1 пер.14 Партизан 3, 1 пер.14 Партизан 5</t>
  </si>
  <si>
    <t>Пионерская 44</t>
  </si>
  <si>
    <t>1 пер.14 Партизан 11,  Серпуховская 6</t>
  </si>
  <si>
    <t>1 пер.14 Партизан 11</t>
  </si>
  <si>
    <t>Пионерская 50</t>
  </si>
  <si>
    <t>Пионерская 48,Пионерская 50</t>
  </si>
  <si>
    <t>Серпуховская 2, Серпуховская 8</t>
  </si>
  <si>
    <t>Пионерская 40</t>
  </si>
  <si>
    <t>Корзуна 2</t>
  </si>
  <si>
    <t>Ленина 201</t>
  </si>
  <si>
    <t>Ленина 41</t>
  </si>
  <si>
    <t>Ленина,223 к 1</t>
  </si>
  <si>
    <t>Корзуна, 1,5,7 Ленина,201,203</t>
  </si>
  <si>
    <t>П.Коммуны,4,6</t>
  </si>
  <si>
    <t>П.Коммуны,4,6,8,11, Коп.4,6,12,14. Респ.1</t>
  </si>
  <si>
    <t>Ленина 191,Ленина 193</t>
  </si>
  <si>
    <t>8 марта 6</t>
  </si>
  <si>
    <t>8 марта 4,  8 марта 6</t>
  </si>
  <si>
    <t>8 марта, 22</t>
  </si>
  <si>
    <t>8 марта, 22, 8 марта 32</t>
  </si>
  <si>
    <t>1 пер.Толстого 2</t>
  </si>
  <si>
    <t>1 пер.Толстого 1, 1 пер.Толстого 2, Толстого,26</t>
  </si>
  <si>
    <t>Кононовича, 6</t>
  </si>
  <si>
    <t>Ленинская 6</t>
  </si>
  <si>
    <t>Копыльская 31</t>
  </si>
  <si>
    <t>Жукова  11</t>
  </si>
  <si>
    <t>Ленина 128</t>
  </si>
  <si>
    <t>Комсомольская 3</t>
  </si>
  <si>
    <t>Ленина 161</t>
  </si>
  <si>
    <t>Ленина 139</t>
  </si>
  <si>
    <t>Ленина, 139,141, Мельничная,4</t>
  </si>
  <si>
    <t>Ленина 118</t>
  </si>
  <si>
    <t>Комсомольская 11</t>
  </si>
  <si>
    <t>Жукова 12</t>
  </si>
  <si>
    <t>Жукова 14</t>
  </si>
  <si>
    <t>М.Богдановича,5</t>
  </si>
  <si>
    <t>М.Богдановича 5</t>
  </si>
  <si>
    <t>1 пер.Урицкого 18</t>
  </si>
  <si>
    <t>ул.Монахова 14</t>
  </si>
  <si>
    <t>Ленина 159 б</t>
  </si>
  <si>
    <t xml:space="preserve">пер. М.Богдановича, 37 </t>
  </si>
  <si>
    <t xml:space="preserve">1 пер. М.Богдановича, 39 </t>
  </si>
  <si>
    <t>Газавиков, 2</t>
  </si>
  <si>
    <t>111-1</t>
  </si>
  <si>
    <t>М. Богдановича,103 кв 2</t>
  </si>
  <si>
    <t>64-1</t>
  </si>
  <si>
    <t>Социалистическая 110,112</t>
  </si>
  <si>
    <t>Социалистическая  112</t>
  </si>
  <si>
    <t>Социалистическая 128</t>
  </si>
  <si>
    <t>Социалистическая, 116, 128,140,138</t>
  </si>
  <si>
    <t>Социалистическая 158</t>
  </si>
  <si>
    <t>Социалистическая 160</t>
  </si>
  <si>
    <t>Социалистическая 152</t>
  </si>
  <si>
    <t>Социалистическая,176</t>
  </si>
  <si>
    <t>Социалистическая 176</t>
  </si>
  <si>
    <t>Гагарина 7</t>
  </si>
  <si>
    <t>Гагарина 23</t>
  </si>
  <si>
    <t>Гагарина 28</t>
  </si>
  <si>
    <t>Гагарина 22,24,26,28</t>
  </si>
  <si>
    <t>Гагарина 21</t>
  </si>
  <si>
    <t>Ленина 300/1</t>
  </si>
  <si>
    <t>М.богдановича 181</t>
  </si>
  <si>
    <t>Северная,5, Советская,111</t>
  </si>
  <si>
    <t>Пугачева 8</t>
  </si>
  <si>
    <t>Ленина,286</t>
  </si>
  <si>
    <t>Ленина,288</t>
  </si>
  <si>
    <t>14 Партизан 70</t>
  </si>
  <si>
    <t>Зеленая 17 а</t>
  </si>
  <si>
    <t>Зеленая,19</t>
  </si>
  <si>
    <t>Зеленая 25</t>
  </si>
  <si>
    <t xml:space="preserve">Чехова,33  </t>
  </si>
  <si>
    <t>Чехова  29,31,33</t>
  </si>
  <si>
    <t>Чехова,35,37,39,43</t>
  </si>
  <si>
    <t>Чехова,45 ,41</t>
  </si>
  <si>
    <t xml:space="preserve">Чехова,47 ,49, 51 </t>
  </si>
  <si>
    <t>Чехова 51</t>
  </si>
  <si>
    <t>Чехова 55</t>
  </si>
  <si>
    <t>Борисовца,10</t>
  </si>
  <si>
    <t>Бумага</t>
  </si>
  <si>
    <t>Борисовца 16</t>
  </si>
  <si>
    <t>Ивановского 5а</t>
  </si>
  <si>
    <t>Ивановского 11</t>
  </si>
  <si>
    <t>Ивановского 7,9,11,11а</t>
  </si>
  <si>
    <t>Ивановского 13а</t>
  </si>
  <si>
    <t>Ивановского 15а</t>
  </si>
  <si>
    <t>Ивановского,17  (2 контейнерные площ-ки)</t>
  </si>
  <si>
    <t>Ивановского,17а  (2 контейнерные площ-ки)</t>
  </si>
  <si>
    <t>Зеленая,3 (с колесами)</t>
  </si>
  <si>
    <t>Зеленая,5 (с колесами)</t>
  </si>
  <si>
    <t>Зеленая 3(с колесами)</t>
  </si>
  <si>
    <t>Зеленая 5 (с колесами)</t>
  </si>
  <si>
    <t>Период. по нормам, раз</t>
  </si>
  <si>
    <t>Ленина, 193</t>
  </si>
  <si>
    <t>пн,ср,пт,сб</t>
  </si>
  <si>
    <t>пн,ср,чт,сб,вс</t>
  </si>
  <si>
    <t>6,15,16,18,19</t>
  </si>
  <si>
    <t>вт,сб</t>
  </si>
  <si>
    <t>13,15,16,17,18,19</t>
  </si>
  <si>
    <t>М. Богдановича, 33</t>
  </si>
  <si>
    <t>пн.ср.чт.сб.вс</t>
  </si>
  <si>
    <t>6,8,9,11,12</t>
  </si>
  <si>
    <t>пн,ср.сб</t>
  </si>
  <si>
    <t>13,15,17,18</t>
  </si>
  <si>
    <t>вт.чт.пт.вс</t>
  </si>
  <si>
    <t>14,16,17,19</t>
  </si>
  <si>
    <t>Социалистическая,152,162, 164, 170,170а,</t>
  </si>
  <si>
    <t>Социалистическая, 146, 148,150, 160,166</t>
  </si>
  <si>
    <t>Социалистическая 174, 178</t>
  </si>
  <si>
    <t>Социалистическая, 132,134,136,142,156,158</t>
  </si>
  <si>
    <t>пн,ср,пт</t>
  </si>
  <si>
    <t>вт,ср,пт</t>
  </si>
  <si>
    <t>пн,ср,пт,сб,вс</t>
  </si>
  <si>
    <t>пн,вт,ср,чт,пт</t>
  </si>
  <si>
    <t>чт,вс</t>
  </si>
  <si>
    <t>пн.ср.пт,сб</t>
  </si>
  <si>
    <t>13,15,17,сб</t>
  </si>
  <si>
    <t>пн.вт.ср.чт.пт.вс</t>
  </si>
  <si>
    <t>13,14,15,16,17,19</t>
  </si>
  <si>
    <t>77-1</t>
  </si>
  <si>
    <t>пн,вт, чт,пт,сб</t>
  </si>
  <si>
    <t>13,14,16,17,18</t>
  </si>
  <si>
    <t>2 пер.М.Богдановича,3</t>
  </si>
  <si>
    <t>Головащенко,8</t>
  </si>
  <si>
    <t>Вокзальная,8</t>
  </si>
  <si>
    <t>Тутаринова 9</t>
  </si>
  <si>
    <t>Тутаринова 9,13,13А,20,24,4пер.Новый,1,1А,4,5,9</t>
  </si>
  <si>
    <t>Строителей, 5</t>
  </si>
  <si>
    <t>Виленская,75</t>
  </si>
  <si>
    <t>Виленская,57</t>
  </si>
  <si>
    <t>Виленская,57,59, 2-я Заподная, 7</t>
  </si>
  <si>
    <t>М.Богдановича,40</t>
  </si>
  <si>
    <t>2 пер.М.Богдановича,12</t>
  </si>
  <si>
    <t>Ленина, 92</t>
  </si>
  <si>
    <t>Энергетиков, 3</t>
  </si>
  <si>
    <t>Ленина, 3</t>
  </si>
  <si>
    <t>Ленина, 1а,3</t>
  </si>
  <si>
    <t>Солигорская, 2</t>
  </si>
  <si>
    <t>Солигорская, 2; 2 корп.2 (площадка)</t>
  </si>
  <si>
    <t>Виленская, 65,69,67,73,63</t>
  </si>
  <si>
    <t>2 пер.М.Богдановича,3,5,1</t>
  </si>
  <si>
    <t xml:space="preserve">пн.чт.сб </t>
  </si>
  <si>
    <t>6,9,18</t>
  </si>
  <si>
    <t>пн,ср.чт,сб</t>
  </si>
  <si>
    <t>6,8,9,11</t>
  </si>
  <si>
    <t>вт.сб</t>
  </si>
  <si>
    <t>вт.ср.пт.сб,вс</t>
  </si>
  <si>
    <t>7,8,10,11,12</t>
  </si>
  <si>
    <t>вт.пт.вс</t>
  </si>
  <si>
    <t>вт.</t>
  </si>
  <si>
    <t>вт,вс</t>
  </si>
  <si>
    <t>Строителей, 7 (1 пер Богдановича, 35)</t>
  </si>
  <si>
    <t>Зеленая  3а, 7</t>
  </si>
  <si>
    <t>Зеленая,3а</t>
  </si>
  <si>
    <t>14 Партизан,60,66,66А,70, Борисовца,6, Зеленая  5а</t>
  </si>
  <si>
    <t>пн,вт,ср,пт,сб</t>
  </si>
  <si>
    <t>13,14,15,17,18</t>
  </si>
  <si>
    <t>пн.вт.ср.пт.сб.</t>
  </si>
  <si>
    <t xml:space="preserve">пн.ср.пт.сб </t>
  </si>
  <si>
    <t>6,8,17</t>
  </si>
  <si>
    <t>6,8,17,19</t>
  </si>
  <si>
    <t>7,16,18</t>
  </si>
  <si>
    <t>6,8,17,11,19</t>
  </si>
  <si>
    <t>7,16,11</t>
  </si>
  <si>
    <t>13,7,15,16,17,11,19</t>
  </si>
  <si>
    <t>вт, сб</t>
  </si>
  <si>
    <t>пн.ср.чт.пт.сб.вс</t>
  </si>
  <si>
    <t>пн,вт,ср,чт,пт,вс</t>
  </si>
  <si>
    <t>Магистральная, 3</t>
  </si>
  <si>
    <t>6,7,3,16,10,11,12</t>
  </si>
  <si>
    <t>13,14,3,16,10,18,19</t>
  </si>
  <si>
    <t>пн, ср, пт</t>
  </si>
  <si>
    <t>1, 3, 5</t>
  </si>
  <si>
    <t>36, 40</t>
  </si>
  <si>
    <t>6, 8, 11</t>
  </si>
  <si>
    <t xml:space="preserve"> </t>
  </si>
  <si>
    <t>согласовано с жэу</t>
  </si>
  <si>
    <t>6, 10</t>
  </si>
  <si>
    <t xml:space="preserve">Магистральная, 7  </t>
  </si>
  <si>
    <t>Магистральная, 7, Магистральная 5</t>
  </si>
  <si>
    <t>Вывоз ТКО от ЖЭУ-1</t>
  </si>
  <si>
    <t>Время</t>
  </si>
  <si>
    <t>6:00-10:00</t>
  </si>
  <si>
    <t>12:00-16:00</t>
  </si>
  <si>
    <t>10:00-12:00</t>
  </si>
  <si>
    <t>06:00-11:00</t>
  </si>
  <si>
    <t>Вывоз ТКО от ЖЭУ-2</t>
  </si>
  <si>
    <t>Вывоз ТКО от ЖЭУ-3</t>
  </si>
  <si>
    <t>Гагарина,17</t>
  </si>
  <si>
    <t xml:space="preserve">Гагарина,19 </t>
  </si>
  <si>
    <t xml:space="preserve">Ленина,313а </t>
  </si>
  <si>
    <t>Социалистическая, 118</t>
  </si>
  <si>
    <t xml:space="preserve">Социалистическая,154 </t>
  </si>
  <si>
    <t xml:space="preserve">Социалистическкая, 168 </t>
  </si>
  <si>
    <t xml:space="preserve">Социалистическая, 172 </t>
  </si>
  <si>
    <t>Восточная,1. М. Богдановича 183,181</t>
  </si>
  <si>
    <t>Вывоз ТКО от ЖЭУ-4</t>
  </si>
  <si>
    <t xml:space="preserve">Солигорская,6 </t>
  </si>
  <si>
    <t>Солигорская,8</t>
  </si>
  <si>
    <t xml:space="preserve">Солигорская,10 </t>
  </si>
  <si>
    <t xml:space="preserve">Строителей,1 </t>
  </si>
  <si>
    <t xml:space="preserve">Виленская, 69 </t>
  </si>
  <si>
    <t xml:space="preserve">Молодежная,2 </t>
  </si>
  <si>
    <t xml:space="preserve">Тутаринова,1 </t>
  </si>
  <si>
    <t>Головащенко,18</t>
  </si>
  <si>
    <t>Вывоз ТКО от ЖЭУ-5</t>
  </si>
  <si>
    <t>аг.Гацук, ул.Заводская,1,2,3</t>
  </si>
  <si>
    <t>аг.Гацук, ул.Заводская,4,5,6</t>
  </si>
  <si>
    <t>аг.Гацук, ул.Заводская,7,8,9</t>
  </si>
  <si>
    <t>аг.Греск, ул.Минская,40,40а,42,44,46,48,58,60,68,77,79, пер.Спортивный,2</t>
  </si>
  <si>
    <t>14:00-17:00</t>
  </si>
  <si>
    <t>пн.вт.чт.пт.вс</t>
  </si>
  <si>
    <t>6,7,9,10,12</t>
  </si>
  <si>
    <r>
      <t xml:space="preserve">Социалистическая, 3 </t>
    </r>
    <r>
      <rPr>
        <b/>
        <sz val="11"/>
        <color theme="1"/>
        <rFont val="Calibri"/>
        <family val="2"/>
        <charset val="204"/>
        <scheme val="minor"/>
      </rPr>
      <t>(Заглуб конт)</t>
    </r>
  </si>
  <si>
    <t>вт.пт.</t>
  </si>
  <si>
    <t>13,15,18</t>
  </si>
  <si>
    <t>мешки, куб. м.</t>
  </si>
  <si>
    <t>Ленина,294</t>
  </si>
  <si>
    <t xml:space="preserve">Ленина,282 а       </t>
  </si>
  <si>
    <t>13,14,15,316,10,18,19</t>
  </si>
  <si>
    <t>7,9,10,12</t>
  </si>
  <si>
    <t>Борисовца 15</t>
  </si>
  <si>
    <t>Борисовца,15</t>
  </si>
  <si>
    <t>пн.ср.пт.</t>
  </si>
  <si>
    <t>Борисовца, 22</t>
  </si>
  <si>
    <t xml:space="preserve">Зеленая  17,17а  </t>
  </si>
  <si>
    <t xml:space="preserve">Зеленая  25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</si>
  <si>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5</t>
  </si>
  <si>
    <t>Приложение 5</t>
  </si>
  <si>
    <t xml:space="preserve">                                       Дни вывоза ТКО от ЖЭУ                                                                                                                                                                  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</si>
</sst>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4" borderId="0" xfId="0" applyFill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3" borderId="0" xfId="0" applyFill="1" applyBorder="1"/>
    <xf numFmtId="0" fontId="3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4" xfId="0" applyFon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Font="1" applyFill="1" applyBorder="1"/>
    <xf numFmtId="2" fontId="0" fillId="0" borderId="0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1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Border="1" applyAlignment="1"/>
    <xf numFmtId="14" fontId="0" fillId="0" borderId="1" xfId="0" applyNumberFormat="1" applyFill="1" applyBorder="1" applyAlignment="1">
      <alignment horizontal="left"/>
    </xf>
    <xf numFmtId="0" fontId="1" fillId="3" borderId="0" xfId="0" applyFon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L48"/>
  <sheetViews>
    <sheetView tabSelected="1" zoomScaleNormal="100" workbookViewId="0">
      <pane ySplit="7" topLeftCell="A38" activePane="bottomLeft" state="frozen"/>
      <selection pane="bottomLeft" sqref="A1:L48"/>
    </sheetView>
  </sheetViews>
  <sheetFormatPr defaultRowHeight="15" x14ac:dyDescent="0.25"/>
  <cols>
    <col min="1" max="1" width="6" customWidth="1"/>
    <col min="2" max="2" width="27.5703125" customWidth="1"/>
    <col min="3" max="3" width="44.85546875" customWidth="1"/>
    <col min="4" max="4" width="8.28515625" hidden="1" customWidth="1"/>
    <col min="5" max="5" width="6.85546875" customWidth="1"/>
    <col min="6" max="6" width="6.140625" customWidth="1"/>
    <col min="7" max="7" width="5.28515625" customWidth="1"/>
    <col min="8" max="8" width="8.7109375" customWidth="1"/>
    <col min="9" max="9" width="9.42578125" customWidth="1"/>
    <col min="10" max="10" width="19.140625" style="5" customWidth="1"/>
    <col min="11" max="11" width="20.42578125" style="5" customWidth="1"/>
    <col min="12" max="12" width="17.42578125" style="5" customWidth="1"/>
  </cols>
  <sheetData>
    <row r="2" spans="1:12" s="87" customFormat="1" ht="15.75" x14ac:dyDescent="0.25">
      <c r="B2" s="133" t="s">
        <v>492</v>
      </c>
      <c r="J2" s="134"/>
      <c r="K2" s="134"/>
      <c r="L2" s="134"/>
    </row>
    <row r="3" spans="1:12" x14ac:dyDescent="0.25">
      <c r="B3" s="32"/>
    </row>
    <row r="4" spans="1:12" ht="15.75" x14ac:dyDescent="0.25">
      <c r="B4" s="87" t="s">
        <v>443</v>
      </c>
    </row>
    <row r="6" spans="1:12" ht="15" customHeight="1" x14ac:dyDescent="0.25">
      <c r="A6" s="96" t="s">
        <v>8</v>
      </c>
      <c r="B6" s="88" t="s">
        <v>153</v>
      </c>
      <c r="C6" s="96" t="s">
        <v>242</v>
      </c>
      <c r="D6" s="96" t="s">
        <v>189</v>
      </c>
      <c r="E6" s="31"/>
      <c r="F6" s="91" t="s">
        <v>10</v>
      </c>
      <c r="G6" s="91"/>
      <c r="H6" s="91"/>
      <c r="I6" s="92" t="s">
        <v>41</v>
      </c>
      <c r="J6" s="88" t="s">
        <v>12</v>
      </c>
      <c r="K6" s="90" t="s">
        <v>13</v>
      </c>
      <c r="L6" s="88" t="s">
        <v>444</v>
      </c>
    </row>
    <row r="7" spans="1:12" ht="27" customHeight="1" x14ac:dyDescent="0.25">
      <c r="A7" s="97"/>
      <c r="B7" s="89"/>
      <c r="C7" s="97"/>
      <c r="D7" s="97"/>
      <c r="E7" s="31" t="s">
        <v>40</v>
      </c>
      <c r="F7" s="31" t="s">
        <v>5</v>
      </c>
      <c r="G7" s="31" t="s">
        <v>6</v>
      </c>
      <c r="H7" s="31" t="s">
        <v>7</v>
      </c>
      <c r="I7" s="92"/>
      <c r="J7" s="89"/>
      <c r="K7" s="90"/>
      <c r="L7" s="89"/>
    </row>
    <row r="8" spans="1:12" s="3" customFormat="1" ht="15.75" x14ac:dyDescent="0.25">
      <c r="A8" s="35">
        <v>1</v>
      </c>
      <c r="B8" s="6" t="s">
        <v>277</v>
      </c>
      <c r="C8" s="6" t="s">
        <v>278</v>
      </c>
      <c r="D8" s="6">
        <v>815</v>
      </c>
      <c r="E8" s="27">
        <v>1</v>
      </c>
      <c r="F8" s="7">
        <v>7</v>
      </c>
      <c r="G8" s="7">
        <v>1</v>
      </c>
      <c r="H8" s="7"/>
      <c r="I8" s="7">
        <v>7</v>
      </c>
      <c r="J8" s="28" t="s">
        <v>14</v>
      </c>
      <c r="K8" s="28" t="s">
        <v>192</v>
      </c>
      <c r="L8" s="36" t="s">
        <v>445</v>
      </c>
    </row>
    <row r="9" spans="1:12" s="3" customFormat="1" ht="15" customHeight="1" x14ac:dyDescent="0.25">
      <c r="A9" s="35">
        <f>A8+1</f>
        <v>2</v>
      </c>
      <c r="B9" s="6" t="s">
        <v>42</v>
      </c>
      <c r="C9" s="6" t="s">
        <v>42</v>
      </c>
      <c r="D9" s="6">
        <v>112</v>
      </c>
      <c r="E9" s="27">
        <v>1</v>
      </c>
      <c r="F9" s="7">
        <v>2</v>
      </c>
      <c r="G9" s="7"/>
      <c r="H9" s="7"/>
      <c r="I9" s="7">
        <v>7</v>
      </c>
      <c r="J9" s="28" t="s">
        <v>14</v>
      </c>
      <c r="K9" s="28" t="s">
        <v>192</v>
      </c>
      <c r="L9" s="36" t="s">
        <v>445</v>
      </c>
    </row>
    <row r="10" spans="1:12" s="3" customFormat="1" ht="15.75" x14ac:dyDescent="0.25">
      <c r="A10" s="35">
        <f t="shared" ref="A10:A35" si="0">A9+1</f>
        <v>3</v>
      </c>
      <c r="B10" s="6" t="s">
        <v>356</v>
      </c>
      <c r="C10" s="6" t="s">
        <v>279</v>
      </c>
      <c r="D10" s="6">
        <v>87</v>
      </c>
      <c r="E10" s="27">
        <v>1</v>
      </c>
      <c r="F10" s="7">
        <v>2</v>
      </c>
      <c r="G10" s="7"/>
      <c r="H10" s="7"/>
      <c r="I10" s="7">
        <v>7</v>
      </c>
      <c r="J10" s="28" t="s">
        <v>14</v>
      </c>
      <c r="K10" s="28" t="s">
        <v>192</v>
      </c>
      <c r="L10" s="36" t="s">
        <v>445</v>
      </c>
    </row>
    <row r="11" spans="1:12" s="3" customFormat="1" ht="15.75" x14ac:dyDescent="0.25">
      <c r="A11" s="35">
        <f t="shared" si="0"/>
        <v>4</v>
      </c>
      <c r="B11" s="6" t="s">
        <v>280</v>
      </c>
      <c r="C11" s="6" t="s">
        <v>281</v>
      </c>
      <c r="D11" s="6">
        <v>301</v>
      </c>
      <c r="E11" s="27">
        <v>1</v>
      </c>
      <c r="F11" s="7">
        <v>3</v>
      </c>
      <c r="G11" s="7">
        <v>2</v>
      </c>
      <c r="H11" s="7">
        <v>1</v>
      </c>
      <c r="I11" s="7">
        <v>7</v>
      </c>
      <c r="J11" s="28" t="s">
        <v>14</v>
      </c>
      <c r="K11" s="28" t="s">
        <v>192</v>
      </c>
      <c r="L11" s="36" t="s">
        <v>446</v>
      </c>
    </row>
    <row r="12" spans="1:12" s="3" customFormat="1" ht="15.75" x14ac:dyDescent="0.25">
      <c r="A12" s="35">
        <f t="shared" si="0"/>
        <v>5</v>
      </c>
      <c r="B12" s="6" t="s">
        <v>282</v>
      </c>
      <c r="C12" s="6" t="s">
        <v>283</v>
      </c>
      <c r="D12" s="6">
        <v>264</v>
      </c>
      <c r="E12" s="27">
        <v>1</v>
      </c>
      <c r="F12" s="7">
        <v>3</v>
      </c>
      <c r="G12" s="7">
        <v>2</v>
      </c>
      <c r="H12" s="7">
        <v>1</v>
      </c>
      <c r="I12" s="7">
        <v>7</v>
      </c>
      <c r="J12" s="28" t="s">
        <v>14</v>
      </c>
      <c r="K12" s="28" t="s">
        <v>192</v>
      </c>
      <c r="L12" s="36" t="s">
        <v>446</v>
      </c>
    </row>
    <row r="13" spans="1:12" s="3" customFormat="1" ht="15.75" x14ac:dyDescent="0.25">
      <c r="A13" s="35">
        <f t="shared" si="0"/>
        <v>6</v>
      </c>
      <c r="B13" s="6" t="s">
        <v>43</v>
      </c>
      <c r="C13" s="6" t="s">
        <v>43</v>
      </c>
      <c r="D13" s="6">
        <v>16</v>
      </c>
      <c r="E13" s="27">
        <v>1</v>
      </c>
      <c r="F13" s="7">
        <v>1</v>
      </c>
      <c r="G13" s="7">
        <v>1</v>
      </c>
      <c r="H13" s="7"/>
      <c r="I13" s="7">
        <v>1</v>
      </c>
      <c r="J13" s="28" t="s">
        <v>31</v>
      </c>
      <c r="K13" s="28">
        <v>3</v>
      </c>
      <c r="L13" s="36" t="s">
        <v>447</v>
      </c>
    </row>
    <row r="14" spans="1:12" s="3" customFormat="1" ht="15.75" x14ac:dyDescent="0.25">
      <c r="A14" s="35">
        <f t="shared" si="0"/>
        <v>7</v>
      </c>
      <c r="B14" s="6" t="s">
        <v>284</v>
      </c>
      <c r="C14" s="6" t="s">
        <v>285</v>
      </c>
      <c r="D14" s="6">
        <v>42</v>
      </c>
      <c r="E14" s="27">
        <v>1</v>
      </c>
      <c r="F14" s="7">
        <v>2</v>
      </c>
      <c r="G14" s="7">
        <v>1</v>
      </c>
      <c r="H14" s="7"/>
      <c r="I14" s="7">
        <v>2</v>
      </c>
      <c r="J14" s="28" t="s">
        <v>17</v>
      </c>
      <c r="K14" s="28">
        <v>1.4</v>
      </c>
      <c r="L14" s="36" t="s">
        <v>446</v>
      </c>
    </row>
    <row r="15" spans="1:12" s="3" customFormat="1" ht="15.75" x14ac:dyDescent="0.25">
      <c r="A15" s="35">
        <f t="shared" si="0"/>
        <v>8</v>
      </c>
      <c r="B15" s="6" t="s">
        <v>44</v>
      </c>
      <c r="C15" s="6" t="s">
        <v>44</v>
      </c>
      <c r="D15" s="6">
        <v>14</v>
      </c>
      <c r="E15" s="27">
        <v>1</v>
      </c>
      <c r="F15" s="7">
        <v>1</v>
      </c>
      <c r="G15" s="7">
        <v>1</v>
      </c>
      <c r="H15" s="7"/>
      <c r="I15" s="7">
        <v>1</v>
      </c>
      <c r="J15" s="28" t="s">
        <v>55</v>
      </c>
      <c r="K15" s="28">
        <v>1</v>
      </c>
      <c r="L15" s="36" t="s">
        <v>446</v>
      </c>
    </row>
    <row r="16" spans="1:12" s="3" customFormat="1" ht="15.75" x14ac:dyDescent="0.25">
      <c r="A16" s="35">
        <f t="shared" si="0"/>
        <v>9</v>
      </c>
      <c r="B16" s="6" t="s">
        <v>45</v>
      </c>
      <c r="C16" s="6" t="s">
        <v>45</v>
      </c>
      <c r="D16" s="6">
        <v>51</v>
      </c>
      <c r="E16" s="27">
        <v>1</v>
      </c>
      <c r="F16" s="7">
        <v>2</v>
      </c>
      <c r="G16" s="7">
        <v>1</v>
      </c>
      <c r="H16" s="7"/>
      <c r="I16" s="7">
        <v>2</v>
      </c>
      <c r="J16" s="28" t="s">
        <v>15</v>
      </c>
      <c r="K16" s="28">
        <v>1.5</v>
      </c>
      <c r="L16" s="36" t="s">
        <v>446</v>
      </c>
    </row>
    <row r="17" spans="1:12" s="3" customFormat="1" ht="15.75" x14ac:dyDescent="0.25">
      <c r="A17" s="35">
        <f t="shared" si="0"/>
        <v>10</v>
      </c>
      <c r="B17" s="6" t="s">
        <v>286</v>
      </c>
      <c r="C17" s="6" t="s">
        <v>46</v>
      </c>
      <c r="D17" s="6">
        <v>880</v>
      </c>
      <c r="E17" s="27">
        <v>1</v>
      </c>
      <c r="F17" s="7">
        <v>8</v>
      </c>
      <c r="G17" s="7">
        <v>4</v>
      </c>
      <c r="H17" s="7">
        <v>1</v>
      </c>
      <c r="I17" s="7">
        <v>7</v>
      </c>
      <c r="J17" s="28" t="s">
        <v>14</v>
      </c>
      <c r="K17" s="28" t="s">
        <v>19</v>
      </c>
      <c r="L17" s="36" t="s">
        <v>447</v>
      </c>
    </row>
    <row r="18" spans="1:12" s="3" customFormat="1" ht="15.75" x14ac:dyDescent="0.25">
      <c r="A18" s="35">
        <f t="shared" si="0"/>
        <v>11</v>
      </c>
      <c r="B18" s="6" t="s">
        <v>287</v>
      </c>
      <c r="C18" s="6" t="s">
        <v>177</v>
      </c>
      <c r="D18" s="6">
        <v>863</v>
      </c>
      <c r="E18" s="27">
        <v>1</v>
      </c>
      <c r="F18" s="7">
        <v>8</v>
      </c>
      <c r="G18" s="7">
        <v>4</v>
      </c>
      <c r="H18" s="7"/>
      <c r="I18" s="7">
        <v>6</v>
      </c>
      <c r="J18" s="28" t="s">
        <v>54</v>
      </c>
      <c r="K18" s="28" t="s">
        <v>228</v>
      </c>
      <c r="L18" s="36" t="s">
        <v>447</v>
      </c>
    </row>
    <row r="19" spans="1:12" s="3" customFormat="1" ht="15.75" x14ac:dyDescent="0.25">
      <c r="A19" s="35">
        <f t="shared" si="0"/>
        <v>12</v>
      </c>
      <c r="B19" s="6" t="s">
        <v>288</v>
      </c>
      <c r="C19" s="6" t="s">
        <v>178</v>
      </c>
      <c r="D19" s="6">
        <v>693</v>
      </c>
      <c r="E19" s="27">
        <v>1</v>
      </c>
      <c r="F19" s="37">
        <v>6</v>
      </c>
      <c r="G19" s="7">
        <v>4</v>
      </c>
      <c r="H19" s="7"/>
      <c r="I19" s="7">
        <v>7</v>
      </c>
      <c r="J19" s="28" t="s">
        <v>14</v>
      </c>
      <c r="K19" s="28" t="s">
        <v>238</v>
      </c>
      <c r="L19" s="36" t="s">
        <v>447</v>
      </c>
    </row>
    <row r="20" spans="1:12" s="3" customFormat="1" ht="15.75" x14ac:dyDescent="0.25">
      <c r="A20" s="35">
        <f t="shared" si="0"/>
        <v>13</v>
      </c>
      <c r="B20" s="6" t="s">
        <v>289</v>
      </c>
      <c r="C20" s="6" t="s">
        <v>191</v>
      </c>
      <c r="D20" s="6">
        <v>712</v>
      </c>
      <c r="E20" s="27">
        <v>1</v>
      </c>
      <c r="F20" s="7">
        <v>6</v>
      </c>
      <c r="G20" s="7">
        <v>2</v>
      </c>
      <c r="H20" s="7"/>
      <c r="I20" s="7">
        <v>7</v>
      </c>
      <c r="J20" s="28" t="s">
        <v>14</v>
      </c>
      <c r="K20" s="28" t="s">
        <v>19</v>
      </c>
      <c r="L20" s="36" t="s">
        <v>447</v>
      </c>
    </row>
    <row r="21" spans="1:12" s="3" customFormat="1" ht="15.75" x14ac:dyDescent="0.25">
      <c r="A21" s="35">
        <f t="shared" si="0"/>
        <v>14</v>
      </c>
      <c r="B21" s="6" t="s">
        <v>290</v>
      </c>
      <c r="C21" s="6" t="s">
        <v>217</v>
      </c>
      <c r="D21" s="6">
        <v>60</v>
      </c>
      <c r="E21" s="27">
        <v>1</v>
      </c>
      <c r="F21" s="7">
        <v>2</v>
      </c>
      <c r="G21" s="7">
        <v>1</v>
      </c>
      <c r="H21" s="7"/>
      <c r="I21" s="7">
        <v>2</v>
      </c>
      <c r="J21" s="28" t="s">
        <v>15</v>
      </c>
      <c r="K21" s="28">
        <v>13.17</v>
      </c>
      <c r="L21" s="36" t="s">
        <v>447</v>
      </c>
    </row>
    <row r="22" spans="1:12" s="3" customFormat="1" ht="15.75" x14ac:dyDescent="0.25">
      <c r="A22" s="35">
        <f t="shared" si="0"/>
        <v>15</v>
      </c>
      <c r="B22" s="6" t="s">
        <v>291</v>
      </c>
      <c r="C22" s="6" t="s">
        <v>47</v>
      </c>
      <c r="D22" s="6">
        <v>356</v>
      </c>
      <c r="E22" s="27">
        <v>1</v>
      </c>
      <c r="F22" s="7">
        <v>3</v>
      </c>
      <c r="G22" s="7">
        <v>1</v>
      </c>
      <c r="H22" s="7"/>
      <c r="I22" s="7">
        <v>7</v>
      </c>
      <c r="J22" s="28" t="s">
        <v>143</v>
      </c>
      <c r="K22" s="28" t="s">
        <v>433</v>
      </c>
      <c r="L22" s="36" t="s">
        <v>446</v>
      </c>
    </row>
    <row r="23" spans="1:12" s="3" customFormat="1" ht="15.75" x14ac:dyDescent="0.25">
      <c r="A23" s="35">
        <f t="shared" si="0"/>
        <v>16</v>
      </c>
      <c r="B23" s="6" t="s">
        <v>292</v>
      </c>
      <c r="C23" s="6" t="s">
        <v>48</v>
      </c>
      <c r="D23" s="6">
        <v>28</v>
      </c>
      <c r="E23" s="27">
        <v>1</v>
      </c>
      <c r="F23" s="7">
        <v>2</v>
      </c>
      <c r="G23" s="7">
        <v>1</v>
      </c>
      <c r="H23" s="7"/>
      <c r="I23" s="7">
        <v>2</v>
      </c>
      <c r="J23" s="28" t="s">
        <v>428</v>
      </c>
      <c r="K23" s="28">
        <v>14.18</v>
      </c>
      <c r="L23" s="36" t="s">
        <v>447</v>
      </c>
    </row>
    <row r="24" spans="1:12" s="3" customFormat="1" ht="15.75" x14ac:dyDescent="0.25">
      <c r="A24" s="35">
        <f t="shared" si="0"/>
        <v>17</v>
      </c>
      <c r="B24" s="6" t="s">
        <v>293</v>
      </c>
      <c r="C24" s="6" t="s">
        <v>294</v>
      </c>
      <c r="D24" s="6">
        <v>80</v>
      </c>
      <c r="E24" s="27">
        <v>1</v>
      </c>
      <c r="F24" s="7">
        <v>1</v>
      </c>
      <c r="G24" s="7">
        <v>1</v>
      </c>
      <c r="H24" s="7">
        <v>1</v>
      </c>
      <c r="I24" s="7">
        <v>5</v>
      </c>
      <c r="J24" s="28" t="s">
        <v>358</v>
      </c>
      <c r="K24" s="28" t="s">
        <v>359</v>
      </c>
      <c r="L24" s="36" t="s">
        <v>447</v>
      </c>
    </row>
    <row r="25" spans="1:12" s="3" customFormat="1" ht="15.75" x14ac:dyDescent="0.25">
      <c r="A25" s="35">
        <f t="shared" si="0"/>
        <v>18</v>
      </c>
      <c r="B25" s="6" t="s">
        <v>295</v>
      </c>
      <c r="C25" s="6" t="s">
        <v>49</v>
      </c>
      <c r="D25" s="6">
        <v>39</v>
      </c>
      <c r="E25" s="27">
        <v>1</v>
      </c>
      <c r="F25" s="7">
        <v>2</v>
      </c>
      <c r="G25" s="7">
        <v>2</v>
      </c>
      <c r="H25" s="7">
        <v>1</v>
      </c>
      <c r="I25" s="7">
        <v>2</v>
      </c>
      <c r="J25" s="28" t="s">
        <v>360</v>
      </c>
      <c r="K25" s="28">
        <v>14.18</v>
      </c>
      <c r="L25" s="36" t="s">
        <v>447</v>
      </c>
    </row>
    <row r="26" spans="1:12" s="3" customFormat="1" ht="15.75" x14ac:dyDescent="0.25">
      <c r="A26" s="35">
        <f t="shared" si="0"/>
        <v>19</v>
      </c>
      <c r="B26" s="6" t="s">
        <v>296</v>
      </c>
      <c r="C26" s="6" t="s">
        <v>50</v>
      </c>
      <c r="D26" s="6">
        <v>168</v>
      </c>
      <c r="E26" s="27">
        <v>1</v>
      </c>
      <c r="F26" s="7">
        <v>4</v>
      </c>
      <c r="G26" s="7">
        <v>1</v>
      </c>
      <c r="H26" s="7">
        <v>1</v>
      </c>
      <c r="I26" s="7">
        <v>3</v>
      </c>
      <c r="J26" s="28" t="s">
        <v>16</v>
      </c>
      <c r="K26" s="28" t="s">
        <v>206</v>
      </c>
      <c r="L26" s="36" t="s">
        <v>446</v>
      </c>
    </row>
    <row r="27" spans="1:12" s="3" customFormat="1" ht="15.75" x14ac:dyDescent="0.25">
      <c r="A27" s="35">
        <f t="shared" si="0"/>
        <v>20</v>
      </c>
      <c r="B27" s="6" t="s">
        <v>297</v>
      </c>
      <c r="C27" s="6" t="s">
        <v>51</v>
      </c>
      <c r="D27" s="6">
        <v>333</v>
      </c>
      <c r="E27" s="27">
        <v>1</v>
      </c>
      <c r="F27" s="7">
        <v>3</v>
      </c>
      <c r="G27" s="7">
        <v>1</v>
      </c>
      <c r="H27" s="7"/>
      <c r="I27" s="7">
        <v>7</v>
      </c>
      <c r="J27" s="28" t="s">
        <v>14</v>
      </c>
      <c r="K27" s="28" t="s">
        <v>19</v>
      </c>
      <c r="L27" s="36" t="s">
        <v>447</v>
      </c>
    </row>
    <row r="28" spans="1:12" s="3" customFormat="1" ht="15.75" x14ac:dyDescent="0.25">
      <c r="A28" s="35">
        <f t="shared" si="0"/>
        <v>21</v>
      </c>
      <c r="B28" s="6" t="s">
        <v>298</v>
      </c>
      <c r="C28" s="6" t="s">
        <v>52</v>
      </c>
      <c r="D28" s="6">
        <v>218</v>
      </c>
      <c r="E28" s="27">
        <v>1</v>
      </c>
      <c r="F28" s="7">
        <v>3</v>
      </c>
      <c r="G28" s="7">
        <v>2</v>
      </c>
      <c r="H28" s="7">
        <v>1</v>
      </c>
      <c r="I28" s="7">
        <v>4</v>
      </c>
      <c r="J28" s="28" t="s">
        <v>357</v>
      </c>
      <c r="K28" s="28" t="s">
        <v>366</v>
      </c>
      <c r="L28" s="36" t="s">
        <v>447</v>
      </c>
    </row>
    <row r="29" spans="1:12" s="3" customFormat="1" ht="15.75" x14ac:dyDescent="0.25">
      <c r="A29" s="35">
        <f t="shared" si="0"/>
        <v>22</v>
      </c>
      <c r="B29" s="6" t="s">
        <v>300</v>
      </c>
      <c r="C29" s="6" t="s">
        <v>299</v>
      </c>
      <c r="D29" s="6">
        <v>144</v>
      </c>
      <c r="E29" s="27">
        <v>1</v>
      </c>
      <c r="F29" s="7">
        <v>2</v>
      </c>
      <c r="G29" s="7">
        <v>1</v>
      </c>
      <c r="H29" s="7"/>
      <c r="I29" s="7">
        <v>7</v>
      </c>
      <c r="J29" s="28" t="s">
        <v>14</v>
      </c>
      <c r="K29" s="28" t="s">
        <v>432</v>
      </c>
      <c r="L29" s="36" t="s">
        <v>446</v>
      </c>
    </row>
    <row r="30" spans="1:12" s="3" customFormat="1" ht="15.75" x14ac:dyDescent="0.25">
      <c r="A30" s="35">
        <f t="shared" si="0"/>
        <v>23</v>
      </c>
      <c r="B30" s="6" t="s">
        <v>301</v>
      </c>
      <c r="C30" s="6" t="s">
        <v>53</v>
      </c>
      <c r="D30" s="6">
        <v>129</v>
      </c>
      <c r="E30" s="27">
        <v>1</v>
      </c>
      <c r="F30" s="7">
        <v>2</v>
      </c>
      <c r="G30" s="7"/>
      <c r="H30" s="7"/>
      <c r="I30" s="7">
        <v>4</v>
      </c>
      <c r="J30" s="28" t="s">
        <v>57</v>
      </c>
      <c r="K30" s="28" t="s">
        <v>202</v>
      </c>
      <c r="L30" s="36" t="s">
        <v>446</v>
      </c>
    </row>
    <row r="31" spans="1:12" s="3" customFormat="1" ht="15.75" x14ac:dyDescent="0.25">
      <c r="A31" s="35">
        <f t="shared" si="0"/>
        <v>24</v>
      </c>
      <c r="B31" s="8" t="s">
        <v>302</v>
      </c>
      <c r="C31" s="8" t="s">
        <v>190</v>
      </c>
      <c r="D31" s="38">
        <v>265</v>
      </c>
      <c r="E31" s="7">
        <v>1</v>
      </c>
      <c r="F31" s="7">
        <v>4</v>
      </c>
      <c r="G31" s="7">
        <v>2</v>
      </c>
      <c r="H31" s="7">
        <v>1</v>
      </c>
      <c r="I31" s="7">
        <v>7</v>
      </c>
      <c r="J31" s="7" t="s">
        <v>14</v>
      </c>
      <c r="K31" s="7" t="s">
        <v>19</v>
      </c>
      <c r="L31" s="36" t="s">
        <v>447</v>
      </c>
    </row>
    <row r="32" spans="1:12" s="3" customFormat="1" ht="15.75" x14ac:dyDescent="0.25">
      <c r="A32" s="35">
        <f t="shared" si="0"/>
        <v>25</v>
      </c>
      <c r="B32" s="6" t="s">
        <v>303</v>
      </c>
      <c r="C32" s="6" t="s">
        <v>303</v>
      </c>
      <c r="D32" s="6">
        <v>5</v>
      </c>
      <c r="E32" s="27">
        <v>1</v>
      </c>
      <c r="F32" s="7">
        <v>1</v>
      </c>
      <c r="G32" s="7">
        <v>1</v>
      </c>
      <c r="H32" s="7"/>
      <c r="I32" s="7">
        <v>1</v>
      </c>
      <c r="J32" s="28" t="s">
        <v>38</v>
      </c>
      <c r="K32" s="28">
        <v>5</v>
      </c>
      <c r="L32" s="36" t="s">
        <v>447</v>
      </c>
    </row>
    <row r="33" spans="1:12" s="3" customFormat="1" ht="15.75" x14ac:dyDescent="0.25">
      <c r="A33" s="35">
        <f t="shared" si="0"/>
        <v>26</v>
      </c>
      <c r="B33" s="6" t="s">
        <v>304</v>
      </c>
      <c r="C33" s="6" t="s">
        <v>151</v>
      </c>
      <c r="D33" s="6">
        <v>156</v>
      </c>
      <c r="E33" s="27">
        <v>1</v>
      </c>
      <c r="F33" s="7">
        <v>2</v>
      </c>
      <c r="G33" s="7">
        <v>1</v>
      </c>
      <c r="H33" s="7"/>
      <c r="I33" s="7">
        <v>3</v>
      </c>
      <c r="J33" s="28" t="s">
        <v>152</v>
      </c>
      <c r="K33" s="28" t="s">
        <v>194</v>
      </c>
      <c r="L33" s="36" t="s">
        <v>447</v>
      </c>
    </row>
    <row r="34" spans="1:12" s="3" customFormat="1" ht="15.75" x14ac:dyDescent="0.25">
      <c r="A34" s="35">
        <f t="shared" si="0"/>
        <v>27</v>
      </c>
      <c r="B34" s="4" t="s">
        <v>60</v>
      </c>
      <c r="C34" s="4" t="s">
        <v>60</v>
      </c>
      <c r="D34" s="4">
        <v>278</v>
      </c>
      <c r="E34" s="27">
        <v>1</v>
      </c>
      <c r="F34" s="7">
        <v>3</v>
      </c>
      <c r="G34" s="7">
        <v>1</v>
      </c>
      <c r="H34" s="7">
        <v>1</v>
      </c>
      <c r="I34" s="7">
        <v>6</v>
      </c>
      <c r="J34" s="28" t="s">
        <v>430</v>
      </c>
      <c r="K34" s="28" t="s">
        <v>381</v>
      </c>
      <c r="L34" s="36" t="s">
        <v>446</v>
      </c>
    </row>
    <row r="35" spans="1:12" s="3" customFormat="1" ht="15.75" x14ac:dyDescent="0.25">
      <c r="A35" s="35">
        <f t="shared" si="0"/>
        <v>28</v>
      </c>
      <c r="B35" s="8" t="s">
        <v>305</v>
      </c>
      <c r="C35" s="8" t="s">
        <v>179</v>
      </c>
      <c r="D35" s="38">
        <v>172</v>
      </c>
      <c r="E35" s="7">
        <v>1</v>
      </c>
      <c r="F35" s="7">
        <v>1</v>
      </c>
      <c r="G35" s="7"/>
      <c r="H35" s="7"/>
      <c r="I35" s="7">
        <v>3</v>
      </c>
      <c r="J35" s="8" t="s">
        <v>58</v>
      </c>
      <c r="K35" s="28" t="s">
        <v>211</v>
      </c>
      <c r="L35" s="36" t="s">
        <v>446</v>
      </c>
    </row>
    <row r="36" spans="1:12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4"/>
      <c r="L36" s="24"/>
    </row>
    <row r="37" spans="1:12" ht="15" customHeight="1" x14ac:dyDescent="0.25">
      <c r="A37" s="92" t="s">
        <v>8</v>
      </c>
      <c r="B37" s="103" t="s">
        <v>9</v>
      </c>
      <c r="C37" s="104"/>
      <c r="D37" s="96" t="s">
        <v>189</v>
      </c>
      <c r="E37" s="91" t="s">
        <v>479</v>
      </c>
      <c r="F37" s="91"/>
      <c r="G37" s="91"/>
      <c r="H37" s="91"/>
      <c r="I37" s="92" t="s">
        <v>41</v>
      </c>
      <c r="J37" s="88" t="s">
        <v>12</v>
      </c>
      <c r="K37" s="90" t="s">
        <v>13</v>
      </c>
      <c r="L37" s="88" t="s">
        <v>444</v>
      </c>
    </row>
    <row r="38" spans="1:12" ht="25.5" customHeight="1" x14ac:dyDescent="0.25">
      <c r="A38" s="92"/>
      <c r="B38" s="105"/>
      <c r="C38" s="106"/>
      <c r="D38" s="97"/>
      <c r="E38" s="91"/>
      <c r="F38" s="91"/>
      <c r="G38" s="91"/>
      <c r="H38" s="91"/>
      <c r="I38" s="92"/>
      <c r="J38" s="89"/>
      <c r="K38" s="90"/>
      <c r="L38" s="89"/>
    </row>
    <row r="39" spans="1:12" ht="15.75" x14ac:dyDescent="0.25">
      <c r="A39" s="27">
        <v>1</v>
      </c>
      <c r="B39" s="101" t="s">
        <v>59</v>
      </c>
      <c r="C39" s="102"/>
      <c r="D39" s="29">
        <v>293</v>
      </c>
      <c r="E39" s="93">
        <v>1.98</v>
      </c>
      <c r="F39" s="94"/>
      <c r="G39" s="94"/>
      <c r="H39" s="95"/>
      <c r="I39" s="27">
        <v>6</v>
      </c>
      <c r="J39" s="28" t="s">
        <v>56</v>
      </c>
      <c r="K39" s="28" t="s">
        <v>67</v>
      </c>
      <c r="L39" s="39" t="s">
        <v>448</v>
      </c>
    </row>
    <row r="40" spans="1:12" ht="15.75" x14ac:dyDescent="0.25">
      <c r="A40" s="27">
        <f>A39+1</f>
        <v>2</v>
      </c>
      <c r="B40" s="101" t="s">
        <v>61</v>
      </c>
      <c r="C40" s="102"/>
      <c r="D40" s="29">
        <v>179</v>
      </c>
      <c r="E40" s="93">
        <v>1.21</v>
      </c>
      <c r="F40" s="94"/>
      <c r="G40" s="94"/>
      <c r="H40" s="95"/>
      <c r="I40" s="27">
        <v>6</v>
      </c>
      <c r="J40" s="28" t="s">
        <v>56</v>
      </c>
      <c r="K40" s="28" t="s">
        <v>67</v>
      </c>
      <c r="L40" s="39" t="s">
        <v>448</v>
      </c>
    </row>
    <row r="41" spans="1:12" ht="15.75" x14ac:dyDescent="0.25">
      <c r="A41" s="27">
        <f t="shared" ref="A41:A48" si="1">A40+1</f>
        <v>3</v>
      </c>
      <c r="B41" s="101" t="s">
        <v>62</v>
      </c>
      <c r="C41" s="102"/>
      <c r="D41" s="29">
        <v>13</v>
      </c>
      <c r="E41" s="93">
        <v>1.04</v>
      </c>
      <c r="F41" s="94"/>
      <c r="G41" s="94"/>
      <c r="H41" s="95"/>
      <c r="I41" s="27">
        <v>6</v>
      </c>
      <c r="J41" s="28" t="s">
        <v>56</v>
      </c>
      <c r="K41" s="28" t="s">
        <v>67</v>
      </c>
      <c r="L41" s="39" t="s">
        <v>448</v>
      </c>
    </row>
    <row r="42" spans="1:12" ht="15.75" x14ac:dyDescent="0.25">
      <c r="A42" s="27">
        <f t="shared" si="1"/>
        <v>4</v>
      </c>
      <c r="B42" s="101" t="s">
        <v>63</v>
      </c>
      <c r="C42" s="102"/>
      <c r="D42" s="29">
        <v>153</v>
      </c>
      <c r="E42" s="93">
        <v>1.89</v>
      </c>
      <c r="F42" s="94"/>
      <c r="G42" s="94"/>
      <c r="H42" s="95"/>
      <c r="I42" s="27">
        <v>6</v>
      </c>
      <c r="J42" s="28" t="s">
        <v>56</v>
      </c>
      <c r="K42" s="28" t="s">
        <v>67</v>
      </c>
      <c r="L42" s="39" t="s">
        <v>448</v>
      </c>
    </row>
    <row r="43" spans="1:12" ht="15.75" x14ac:dyDescent="0.25">
      <c r="A43" s="27">
        <f t="shared" si="1"/>
        <v>5</v>
      </c>
      <c r="B43" s="101" t="s">
        <v>64</v>
      </c>
      <c r="C43" s="102"/>
      <c r="D43" s="29">
        <v>201</v>
      </c>
      <c r="E43" s="93">
        <v>1.36</v>
      </c>
      <c r="F43" s="94"/>
      <c r="G43" s="94"/>
      <c r="H43" s="95"/>
      <c r="I43" s="27">
        <v>6</v>
      </c>
      <c r="J43" s="28" t="s">
        <v>185</v>
      </c>
      <c r="K43" s="28" t="s">
        <v>67</v>
      </c>
      <c r="L43" s="39" t="s">
        <v>448</v>
      </c>
    </row>
    <row r="44" spans="1:12" ht="15.75" x14ac:dyDescent="0.25">
      <c r="A44" s="27">
        <f t="shared" si="1"/>
        <v>6</v>
      </c>
      <c r="B44" s="101" t="s">
        <v>162</v>
      </c>
      <c r="C44" s="102"/>
      <c r="D44" s="29">
        <v>8</v>
      </c>
      <c r="E44" s="98">
        <v>0.372</v>
      </c>
      <c r="F44" s="99"/>
      <c r="G44" s="99"/>
      <c r="H44" s="100"/>
      <c r="I44" s="27">
        <v>1</v>
      </c>
      <c r="J44" s="28" t="s">
        <v>32</v>
      </c>
      <c r="K44" s="28">
        <v>39</v>
      </c>
      <c r="L44" s="39" t="s">
        <v>448</v>
      </c>
    </row>
    <row r="45" spans="1:12" ht="15.75" x14ac:dyDescent="0.25">
      <c r="A45" s="27">
        <f t="shared" si="1"/>
        <v>7</v>
      </c>
      <c r="B45" s="101" t="s">
        <v>65</v>
      </c>
      <c r="C45" s="102"/>
      <c r="D45" s="29">
        <v>6</v>
      </c>
      <c r="E45" s="93">
        <v>0.41</v>
      </c>
      <c r="F45" s="94"/>
      <c r="G45" s="94"/>
      <c r="H45" s="95"/>
      <c r="I45" s="27">
        <v>1</v>
      </c>
      <c r="J45" s="28" t="s">
        <v>233</v>
      </c>
      <c r="K45" s="28">
        <v>39</v>
      </c>
      <c r="L45" s="39" t="s">
        <v>448</v>
      </c>
    </row>
    <row r="46" spans="1:12" ht="15.75" x14ac:dyDescent="0.25">
      <c r="A46" s="27">
        <f t="shared" si="1"/>
        <v>8</v>
      </c>
      <c r="B46" s="101" t="s">
        <v>66</v>
      </c>
      <c r="C46" s="102"/>
      <c r="D46" s="29">
        <v>3</v>
      </c>
      <c r="E46" s="93">
        <v>6.2E-2</v>
      </c>
      <c r="F46" s="94"/>
      <c r="G46" s="94"/>
      <c r="H46" s="95"/>
      <c r="I46" s="27">
        <v>1</v>
      </c>
      <c r="J46" s="28" t="s">
        <v>32</v>
      </c>
      <c r="K46" s="28">
        <v>74</v>
      </c>
      <c r="L46" s="39" t="s">
        <v>448</v>
      </c>
    </row>
    <row r="47" spans="1:12" ht="15.75" x14ac:dyDescent="0.25">
      <c r="A47" s="27">
        <f t="shared" si="1"/>
        <v>9</v>
      </c>
      <c r="B47" s="101" t="s">
        <v>306</v>
      </c>
      <c r="C47" s="102"/>
      <c r="D47" s="29">
        <v>8</v>
      </c>
      <c r="E47" s="93">
        <v>6.2E-2</v>
      </c>
      <c r="F47" s="94"/>
      <c r="G47" s="94"/>
      <c r="H47" s="95"/>
      <c r="I47" s="27">
        <v>1</v>
      </c>
      <c r="J47" s="28" t="s">
        <v>31</v>
      </c>
      <c r="K47" s="28" t="s">
        <v>307</v>
      </c>
      <c r="L47" s="39" t="s">
        <v>448</v>
      </c>
    </row>
    <row r="48" spans="1:12" ht="15.75" x14ac:dyDescent="0.25">
      <c r="A48" s="27">
        <f t="shared" si="1"/>
        <v>10</v>
      </c>
      <c r="B48" s="101" t="s">
        <v>308</v>
      </c>
      <c r="C48" s="102"/>
      <c r="D48" s="29">
        <v>4</v>
      </c>
      <c r="E48" s="93">
        <v>6.2E-2</v>
      </c>
      <c r="F48" s="94"/>
      <c r="G48" s="94"/>
      <c r="H48" s="95"/>
      <c r="I48" s="27">
        <v>1</v>
      </c>
      <c r="J48" s="28" t="s">
        <v>31</v>
      </c>
      <c r="K48" s="28" t="s">
        <v>309</v>
      </c>
      <c r="L48" s="39" t="s">
        <v>448</v>
      </c>
    </row>
  </sheetData>
  <mergeCells count="37">
    <mergeCell ref="B45:C45"/>
    <mergeCell ref="B46:C46"/>
    <mergeCell ref="B47:C47"/>
    <mergeCell ref="B48:C48"/>
    <mergeCell ref="B37:C38"/>
    <mergeCell ref="B40:C40"/>
    <mergeCell ref="B41:C41"/>
    <mergeCell ref="B42:C42"/>
    <mergeCell ref="B43:C43"/>
    <mergeCell ref="B44:C44"/>
    <mergeCell ref="B39:C39"/>
    <mergeCell ref="E40:H40"/>
    <mergeCell ref="E41:H41"/>
    <mergeCell ref="E42:H42"/>
    <mergeCell ref="E43:H43"/>
    <mergeCell ref="E48:H48"/>
    <mergeCell ref="E47:H47"/>
    <mergeCell ref="E46:H46"/>
    <mergeCell ref="E44:H44"/>
    <mergeCell ref="E45:H45"/>
    <mergeCell ref="A37:A38"/>
    <mergeCell ref="I37:I38"/>
    <mergeCell ref="J37:J38"/>
    <mergeCell ref="I6:I7"/>
    <mergeCell ref="E39:H39"/>
    <mergeCell ref="A6:A7"/>
    <mergeCell ref="B6:B7"/>
    <mergeCell ref="F6:H6"/>
    <mergeCell ref="C6:C7"/>
    <mergeCell ref="D6:D7"/>
    <mergeCell ref="D37:D38"/>
    <mergeCell ref="L6:L7"/>
    <mergeCell ref="L37:L38"/>
    <mergeCell ref="K37:K38"/>
    <mergeCell ref="E37:H38"/>
    <mergeCell ref="K6:K7"/>
    <mergeCell ref="J6:J7"/>
  </mergeCells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52"/>
  <sheetViews>
    <sheetView workbookViewId="0">
      <pane ySplit="6" topLeftCell="A32" activePane="bottomLeft" state="frozen"/>
      <selection pane="bottomLeft" sqref="A1:L43"/>
    </sheetView>
  </sheetViews>
  <sheetFormatPr defaultRowHeight="15" x14ac:dyDescent="0.25"/>
  <cols>
    <col min="1" max="1" width="6" customWidth="1"/>
    <col min="2" max="2" width="33.7109375" customWidth="1"/>
    <col min="3" max="3" width="47" customWidth="1"/>
    <col min="4" max="4" width="8.5703125" hidden="1" customWidth="1"/>
    <col min="5" max="5" width="6.85546875" customWidth="1"/>
    <col min="6" max="6" width="4.5703125" customWidth="1"/>
    <col min="7" max="7" width="5.28515625" customWidth="1"/>
    <col min="8" max="8" width="6.7109375" customWidth="1"/>
    <col min="10" max="10" width="20.28515625" customWidth="1"/>
    <col min="11" max="11" width="19" customWidth="1"/>
    <col min="12" max="12" width="17.42578125" style="5" customWidth="1"/>
  </cols>
  <sheetData>
    <row r="1" spans="1:14" ht="15.75" x14ac:dyDescent="0.25">
      <c r="J1" s="87" t="s">
        <v>491</v>
      </c>
    </row>
    <row r="2" spans="1:14" ht="18.75" x14ac:dyDescent="0.25">
      <c r="B2" s="87" t="s">
        <v>449</v>
      </c>
      <c r="J2" s="5"/>
      <c r="K2" s="19"/>
    </row>
    <row r="3" spans="1:1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5"/>
    </row>
    <row r="4" spans="1:14" ht="15" customHeight="1" x14ac:dyDescent="0.25">
      <c r="A4" s="96" t="s">
        <v>8</v>
      </c>
      <c r="B4" s="88" t="s">
        <v>153</v>
      </c>
      <c r="C4" s="96" t="s">
        <v>242</v>
      </c>
      <c r="D4" s="96" t="s">
        <v>189</v>
      </c>
      <c r="E4" s="34"/>
      <c r="F4" s="91" t="s">
        <v>10</v>
      </c>
      <c r="G4" s="91"/>
      <c r="H4" s="91"/>
      <c r="I4" s="92" t="s">
        <v>41</v>
      </c>
      <c r="J4" s="91" t="s">
        <v>12</v>
      </c>
      <c r="K4" s="91" t="s">
        <v>13</v>
      </c>
      <c r="L4" s="88" t="s">
        <v>444</v>
      </c>
    </row>
    <row r="5" spans="1:14" ht="15" customHeight="1" x14ac:dyDescent="0.25">
      <c r="A5" s="97"/>
      <c r="B5" s="89"/>
      <c r="C5" s="97"/>
      <c r="D5" s="97"/>
      <c r="E5" s="34" t="s">
        <v>40</v>
      </c>
      <c r="F5" s="34" t="s">
        <v>5</v>
      </c>
      <c r="G5" s="34" t="s">
        <v>6</v>
      </c>
      <c r="H5" s="34" t="s">
        <v>7</v>
      </c>
      <c r="I5" s="92"/>
      <c r="J5" s="91"/>
      <c r="K5" s="91"/>
      <c r="L5" s="89"/>
    </row>
    <row r="6" spans="1:14" ht="18" customHeight="1" x14ac:dyDescent="0.25">
      <c r="A6" s="35">
        <v>1</v>
      </c>
      <c r="B6" s="8" t="s">
        <v>261</v>
      </c>
      <c r="C6" s="8" t="s">
        <v>262</v>
      </c>
      <c r="D6" s="6">
        <f>134+328</f>
        <v>462</v>
      </c>
      <c r="E6" s="7">
        <v>1</v>
      </c>
      <c r="F6" s="7">
        <v>5</v>
      </c>
      <c r="G6" s="7">
        <v>2</v>
      </c>
      <c r="H6" s="7">
        <v>1</v>
      </c>
      <c r="I6" s="7">
        <v>5</v>
      </c>
      <c r="J6" s="7" t="s">
        <v>77</v>
      </c>
      <c r="K6" s="7" t="s">
        <v>201</v>
      </c>
      <c r="L6" s="36" t="s">
        <v>447</v>
      </c>
    </row>
    <row r="7" spans="1:14" s="3" customFormat="1" ht="15.75" x14ac:dyDescent="0.25">
      <c r="A7" s="35">
        <f>A6+1</f>
        <v>2</v>
      </c>
      <c r="B7" s="8" t="s">
        <v>69</v>
      </c>
      <c r="C7" s="8" t="s">
        <v>258</v>
      </c>
      <c r="D7" s="6">
        <v>246</v>
      </c>
      <c r="E7" s="7">
        <v>1</v>
      </c>
      <c r="F7" s="7">
        <v>3</v>
      </c>
      <c r="G7" s="7">
        <v>1</v>
      </c>
      <c r="H7" s="7">
        <v>1</v>
      </c>
      <c r="I7" s="7">
        <v>6</v>
      </c>
      <c r="J7" s="7" t="s">
        <v>429</v>
      </c>
      <c r="K7" s="7" t="s">
        <v>361</v>
      </c>
      <c r="L7" s="36" t="s">
        <v>447</v>
      </c>
      <c r="N7" s="36"/>
    </row>
    <row r="8" spans="1:14" s="3" customFormat="1" ht="15.75" x14ac:dyDescent="0.25">
      <c r="A8" s="35">
        <f t="shared" ref="A8:A25" si="0">A7+1</f>
        <v>3</v>
      </c>
      <c r="B8" s="8" t="s">
        <v>256</v>
      </c>
      <c r="C8" s="8" t="s">
        <v>257</v>
      </c>
      <c r="D8" s="6">
        <f>249+310</f>
        <v>559</v>
      </c>
      <c r="E8" s="7">
        <v>1</v>
      </c>
      <c r="F8" s="7">
        <v>5</v>
      </c>
      <c r="G8" s="7">
        <v>3</v>
      </c>
      <c r="H8" s="7">
        <v>1</v>
      </c>
      <c r="I8" s="7">
        <v>7</v>
      </c>
      <c r="J8" s="7" t="s">
        <v>71</v>
      </c>
      <c r="K8" s="7" t="s">
        <v>19</v>
      </c>
      <c r="L8" s="36" t="s">
        <v>447</v>
      </c>
      <c r="N8" s="36"/>
    </row>
    <row r="9" spans="1:14" s="3" customFormat="1" ht="15.75" x14ac:dyDescent="0.25">
      <c r="A9" s="35">
        <f t="shared" si="0"/>
        <v>4</v>
      </c>
      <c r="B9" s="8" t="s">
        <v>267</v>
      </c>
      <c r="C9" s="8" t="s">
        <v>266</v>
      </c>
      <c r="D9" s="6">
        <f>131+214</f>
        <v>345</v>
      </c>
      <c r="E9" s="7">
        <v>1</v>
      </c>
      <c r="F9" s="7">
        <v>4</v>
      </c>
      <c r="G9" s="7">
        <v>2</v>
      </c>
      <c r="H9" s="7">
        <v>2</v>
      </c>
      <c r="I9" s="7">
        <v>4</v>
      </c>
      <c r="J9" s="7" t="s">
        <v>72</v>
      </c>
      <c r="K9" s="7" t="s">
        <v>239</v>
      </c>
      <c r="L9" s="36" t="s">
        <v>447</v>
      </c>
      <c r="N9" s="36"/>
    </row>
    <row r="10" spans="1:14" s="3" customFormat="1" ht="15.75" x14ac:dyDescent="0.25">
      <c r="A10" s="35">
        <f t="shared" si="0"/>
        <v>5</v>
      </c>
      <c r="B10" s="8" t="s">
        <v>263</v>
      </c>
      <c r="C10" s="8" t="s">
        <v>264</v>
      </c>
      <c r="D10" s="6">
        <f>120+184</f>
        <v>304</v>
      </c>
      <c r="E10" s="7">
        <v>1</v>
      </c>
      <c r="F10" s="7">
        <v>2</v>
      </c>
      <c r="G10" s="7">
        <v>2</v>
      </c>
      <c r="H10" s="7">
        <v>1</v>
      </c>
      <c r="I10" s="7">
        <v>7</v>
      </c>
      <c r="J10" s="7" t="s">
        <v>71</v>
      </c>
      <c r="K10" s="7" t="s">
        <v>19</v>
      </c>
      <c r="L10" s="36" t="s">
        <v>447</v>
      </c>
    </row>
    <row r="11" spans="1:14" s="3" customFormat="1" ht="15.75" x14ac:dyDescent="0.25">
      <c r="A11" s="35">
        <f t="shared" si="0"/>
        <v>6</v>
      </c>
      <c r="B11" s="8" t="s">
        <v>272</v>
      </c>
      <c r="C11" s="8" t="s">
        <v>272</v>
      </c>
      <c r="D11" s="6">
        <f>118</f>
        <v>118</v>
      </c>
      <c r="E11" s="7">
        <v>1</v>
      </c>
      <c r="F11" s="7">
        <v>2</v>
      </c>
      <c r="G11" s="7">
        <v>1</v>
      </c>
      <c r="H11" s="7"/>
      <c r="I11" s="7">
        <v>3</v>
      </c>
      <c r="J11" s="7" t="s">
        <v>74</v>
      </c>
      <c r="K11" s="7" t="s">
        <v>197</v>
      </c>
      <c r="L11" s="36" t="s">
        <v>445</v>
      </c>
    </row>
    <row r="12" spans="1:14" s="3" customFormat="1" ht="15.75" x14ac:dyDescent="0.25">
      <c r="A12" s="35">
        <f t="shared" si="0"/>
        <v>7</v>
      </c>
      <c r="B12" s="8" t="s">
        <v>274</v>
      </c>
      <c r="C12" s="8" t="s">
        <v>274</v>
      </c>
      <c r="D12" s="6">
        <v>275</v>
      </c>
      <c r="E12" s="7">
        <v>1</v>
      </c>
      <c r="F12" s="7">
        <v>3</v>
      </c>
      <c r="G12" s="7">
        <v>2</v>
      </c>
      <c r="H12" s="7"/>
      <c r="I12" s="7">
        <v>3</v>
      </c>
      <c r="J12" s="7" t="s">
        <v>141</v>
      </c>
      <c r="K12" s="7" t="s">
        <v>237</v>
      </c>
      <c r="L12" s="36" t="s">
        <v>446</v>
      </c>
    </row>
    <row r="13" spans="1:14" s="3" customFormat="1" ht="15.75" x14ac:dyDescent="0.25">
      <c r="A13" s="35">
        <f t="shared" si="0"/>
        <v>8</v>
      </c>
      <c r="B13" s="8" t="s">
        <v>255</v>
      </c>
      <c r="C13" s="8" t="s">
        <v>251</v>
      </c>
      <c r="D13" s="24">
        <f>128+131+117</f>
        <v>376</v>
      </c>
      <c r="E13" s="7">
        <v>1</v>
      </c>
      <c r="F13" s="7">
        <v>4</v>
      </c>
      <c r="G13" s="7">
        <v>2</v>
      </c>
      <c r="H13" s="7">
        <v>1</v>
      </c>
      <c r="I13" s="7">
        <v>7</v>
      </c>
      <c r="J13" s="7" t="s">
        <v>71</v>
      </c>
      <c r="K13" s="7" t="s">
        <v>192</v>
      </c>
      <c r="L13" s="36" t="s">
        <v>445</v>
      </c>
    </row>
    <row r="14" spans="1:14" s="3" customFormat="1" ht="15" customHeight="1" x14ac:dyDescent="0.25">
      <c r="A14" s="35">
        <f t="shared" si="0"/>
        <v>9</v>
      </c>
      <c r="B14" s="8" t="s">
        <v>253</v>
      </c>
      <c r="C14" s="8" t="s">
        <v>250</v>
      </c>
      <c r="D14" s="6">
        <f>92+62+138</f>
        <v>292</v>
      </c>
      <c r="E14" s="7">
        <v>1</v>
      </c>
      <c r="F14" s="7">
        <v>4</v>
      </c>
      <c r="G14" s="7">
        <v>2</v>
      </c>
      <c r="H14" s="7">
        <v>1</v>
      </c>
      <c r="I14" s="7">
        <v>4</v>
      </c>
      <c r="J14" s="7" t="s">
        <v>76</v>
      </c>
      <c r="K14" s="7" t="s">
        <v>199</v>
      </c>
      <c r="L14" s="36" t="s">
        <v>445</v>
      </c>
    </row>
    <row r="15" spans="1:14" s="3" customFormat="1" ht="15.75" x14ac:dyDescent="0.25">
      <c r="A15" s="35">
        <f t="shared" si="0"/>
        <v>10</v>
      </c>
      <c r="B15" s="8" t="s">
        <v>254</v>
      </c>
      <c r="C15" s="8" t="s">
        <v>246</v>
      </c>
      <c r="D15" s="6">
        <f>91+10+112</f>
        <v>213</v>
      </c>
      <c r="E15" s="7">
        <v>1</v>
      </c>
      <c r="F15" s="7">
        <v>4</v>
      </c>
      <c r="G15" s="7">
        <v>1</v>
      </c>
      <c r="H15" s="7">
        <v>1</v>
      </c>
      <c r="I15" s="7">
        <v>3</v>
      </c>
      <c r="J15" s="7" t="s">
        <v>365</v>
      </c>
      <c r="K15" s="45" t="s">
        <v>437</v>
      </c>
      <c r="L15" s="36" t="s">
        <v>445</v>
      </c>
    </row>
    <row r="16" spans="1:14" s="3" customFormat="1" ht="15.75" x14ac:dyDescent="0.25">
      <c r="A16" s="35">
        <f t="shared" si="0"/>
        <v>11</v>
      </c>
      <c r="B16" s="8" t="s">
        <v>273</v>
      </c>
      <c r="C16" s="8" t="s">
        <v>276</v>
      </c>
      <c r="D16" s="6">
        <f>111+54+67+38+48</f>
        <v>318</v>
      </c>
      <c r="E16" s="7">
        <v>1</v>
      </c>
      <c r="F16" s="7">
        <v>4</v>
      </c>
      <c r="G16" s="7">
        <v>2</v>
      </c>
      <c r="H16" s="7">
        <v>1</v>
      </c>
      <c r="I16" s="7">
        <v>5</v>
      </c>
      <c r="J16" s="7" t="s">
        <v>363</v>
      </c>
      <c r="K16" s="7" t="s">
        <v>364</v>
      </c>
      <c r="L16" s="36" t="s">
        <v>445</v>
      </c>
    </row>
    <row r="17" spans="1:18" s="3" customFormat="1" ht="15" customHeight="1" x14ac:dyDescent="0.25">
      <c r="A17" s="35">
        <f t="shared" si="0"/>
        <v>12</v>
      </c>
      <c r="B17" s="8" t="s">
        <v>70</v>
      </c>
      <c r="C17" s="8" t="s">
        <v>70</v>
      </c>
      <c r="D17" s="6">
        <v>183</v>
      </c>
      <c r="E17" s="7">
        <v>1</v>
      </c>
      <c r="F17" s="7">
        <v>3</v>
      </c>
      <c r="G17" s="7">
        <v>1</v>
      </c>
      <c r="H17" s="7">
        <v>1</v>
      </c>
      <c r="I17" s="7">
        <v>4</v>
      </c>
      <c r="J17" s="7" t="s">
        <v>367</v>
      </c>
      <c r="K17" s="7" t="s">
        <v>368</v>
      </c>
      <c r="L17" s="36" t="s">
        <v>447</v>
      </c>
    </row>
    <row r="18" spans="1:18" s="3" customFormat="1" ht="15.75" x14ac:dyDescent="0.25">
      <c r="A18" s="35">
        <f t="shared" si="0"/>
        <v>13</v>
      </c>
      <c r="B18" s="8" t="s">
        <v>227</v>
      </c>
      <c r="C18" s="8" t="s">
        <v>248</v>
      </c>
      <c r="D18" s="6">
        <v>150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 t="s">
        <v>38</v>
      </c>
      <c r="K18" s="7">
        <v>42</v>
      </c>
      <c r="L18" s="36" t="s">
        <v>446</v>
      </c>
    </row>
    <row r="19" spans="1:18" s="3" customFormat="1" ht="15.75" x14ac:dyDescent="0.25">
      <c r="A19" s="35">
        <f t="shared" si="0"/>
        <v>14</v>
      </c>
      <c r="B19" s="8" t="s">
        <v>247</v>
      </c>
      <c r="C19" s="8" t="s">
        <v>249</v>
      </c>
      <c r="D19" s="6">
        <f>158+142+93</f>
        <v>393</v>
      </c>
      <c r="E19" s="7">
        <v>1</v>
      </c>
      <c r="F19" s="7">
        <v>2</v>
      </c>
      <c r="G19" s="7">
        <v>1</v>
      </c>
      <c r="H19" s="7">
        <v>1</v>
      </c>
      <c r="I19" s="7">
        <v>1</v>
      </c>
      <c r="J19" s="7" t="s">
        <v>38</v>
      </c>
      <c r="K19" s="7">
        <v>42</v>
      </c>
      <c r="L19" s="36" t="s">
        <v>446</v>
      </c>
    </row>
    <row r="20" spans="1:18" s="3" customFormat="1" ht="15.75" x14ac:dyDescent="0.25">
      <c r="A20" s="35">
        <f t="shared" si="0"/>
        <v>15</v>
      </c>
      <c r="B20" s="8" t="s">
        <v>271</v>
      </c>
      <c r="C20" s="8" t="s">
        <v>271</v>
      </c>
      <c r="D20" s="6">
        <f>166</f>
        <v>166</v>
      </c>
      <c r="E20" s="7">
        <v>1</v>
      </c>
      <c r="F20" s="7">
        <v>4</v>
      </c>
      <c r="G20" s="7">
        <v>2</v>
      </c>
      <c r="H20" s="7">
        <v>1</v>
      </c>
      <c r="I20" s="7">
        <v>3</v>
      </c>
      <c r="J20" s="7" t="s">
        <v>105</v>
      </c>
      <c r="K20" s="7" t="s">
        <v>208</v>
      </c>
      <c r="L20" s="36" t="s">
        <v>447</v>
      </c>
    </row>
    <row r="21" spans="1:18" s="3" customFormat="1" ht="15" customHeight="1" x14ac:dyDescent="0.25">
      <c r="A21" s="35">
        <f t="shared" si="0"/>
        <v>16</v>
      </c>
      <c r="B21" s="8" t="s">
        <v>265</v>
      </c>
      <c r="C21" s="8" t="s">
        <v>265</v>
      </c>
      <c r="D21" s="6">
        <v>188</v>
      </c>
      <c r="E21" s="7">
        <v>1</v>
      </c>
      <c r="F21" s="7">
        <v>4</v>
      </c>
      <c r="G21" s="7">
        <v>3</v>
      </c>
      <c r="H21" s="7">
        <v>1</v>
      </c>
      <c r="I21" s="7">
        <v>3</v>
      </c>
      <c r="J21" s="7" t="s">
        <v>105</v>
      </c>
      <c r="K21" s="7" t="s">
        <v>208</v>
      </c>
      <c r="L21" s="36" t="s">
        <v>447</v>
      </c>
    </row>
    <row r="22" spans="1:18" s="3" customFormat="1" ht="15.75" x14ac:dyDescent="0.25">
      <c r="A22" s="35">
        <f t="shared" si="0"/>
        <v>17</v>
      </c>
      <c r="B22" s="8" t="s">
        <v>268</v>
      </c>
      <c r="C22" s="8" t="s">
        <v>269</v>
      </c>
      <c r="D22" s="6">
        <f>225+57</f>
        <v>282</v>
      </c>
      <c r="E22" s="7">
        <v>1</v>
      </c>
      <c r="F22" s="7">
        <v>4</v>
      </c>
      <c r="G22" s="7">
        <v>2</v>
      </c>
      <c r="H22" s="7">
        <v>1</v>
      </c>
      <c r="I22" s="7">
        <v>4</v>
      </c>
      <c r="J22" s="7" t="s">
        <v>72</v>
      </c>
      <c r="K22" s="7" t="s">
        <v>195</v>
      </c>
      <c r="L22" s="36" t="s">
        <v>447</v>
      </c>
    </row>
    <row r="23" spans="1:18" s="3" customFormat="1" ht="15" customHeight="1" x14ac:dyDescent="0.25">
      <c r="A23" s="35">
        <f t="shared" si="0"/>
        <v>18</v>
      </c>
      <c r="B23" s="8" t="s">
        <v>68</v>
      </c>
      <c r="C23" s="8" t="s">
        <v>270</v>
      </c>
      <c r="D23" s="6">
        <f>81+116</f>
        <v>197</v>
      </c>
      <c r="E23" s="84">
        <v>1</v>
      </c>
      <c r="F23" s="84">
        <v>2</v>
      </c>
      <c r="G23" s="84">
        <v>2</v>
      </c>
      <c r="H23" s="84">
        <v>1</v>
      </c>
      <c r="I23" s="84">
        <v>4</v>
      </c>
      <c r="J23" s="84" t="s">
        <v>76</v>
      </c>
      <c r="K23" s="84" t="s">
        <v>200</v>
      </c>
      <c r="L23" s="36" t="s">
        <v>447</v>
      </c>
    </row>
    <row r="24" spans="1:18" s="3" customFormat="1" ht="15.75" x14ac:dyDescent="0.25">
      <c r="A24" s="35">
        <f t="shared" si="0"/>
        <v>19</v>
      </c>
      <c r="B24" s="8" t="s">
        <v>476</v>
      </c>
      <c r="C24" s="8" t="s">
        <v>252</v>
      </c>
      <c r="D24" s="6">
        <f>182+121</f>
        <v>303</v>
      </c>
      <c r="E24" s="7">
        <v>1</v>
      </c>
      <c r="F24" s="7">
        <v>2</v>
      </c>
      <c r="G24" s="7">
        <v>2</v>
      </c>
      <c r="H24" s="7">
        <v>1</v>
      </c>
      <c r="I24" s="7">
        <v>2</v>
      </c>
      <c r="J24" s="7" t="s">
        <v>477</v>
      </c>
      <c r="K24" s="7">
        <v>41.42</v>
      </c>
      <c r="L24" s="36" t="s">
        <v>447</v>
      </c>
    </row>
    <row r="25" spans="1:18" s="3" customFormat="1" ht="15.75" x14ac:dyDescent="0.25">
      <c r="A25" s="35">
        <f t="shared" si="0"/>
        <v>20</v>
      </c>
      <c r="B25" s="8" t="s">
        <v>259</v>
      </c>
      <c r="C25" s="8" t="s">
        <v>260</v>
      </c>
      <c r="D25" s="6">
        <f>170+250</f>
        <v>420</v>
      </c>
      <c r="E25" s="7">
        <v>1</v>
      </c>
      <c r="F25" s="7">
        <v>6</v>
      </c>
      <c r="G25" s="7">
        <v>2</v>
      </c>
      <c r="H25" s="7">
        <v>1</v>
      </c>
      <c r="I25" s="7">
        <v>4</v>
      </c>
      <c r="J25" s="7" t="s">
        <v>73</v>
      </c>
      <c r="K25" s="7" t="s">
        <v>366</v>
      </c>
      <c r="L25" s="36" t="s">
        <v>445</v>
      </c>
    </row>
    <row r="26" spans="1:18" s="3" customFormat="1" ht="6" customHeight="1" x14ac:dyDescent="0.25">
      <c r="A26" s="46"/>
      <c r="B26" s="17"/>
      <c r="C26" s="17"/>
      <c r="D26" s="47"/>
      <c r="E26" s="25"/>
      <c r="F26" s="25"/>
      <c r="G26" s="25"/>
      <c r="H26" s="25"/>
      <c r="I26" s="25"/>
      <c r="J26" s="25"/>
      <c r="K26" s="25"/>
      <c r="L26" s="42"/>
    </row>
    <row r="27" spans="1:18" s="20" customFormat="1" ht="15.75" hidden="1" x14ac:dyDescent="0.25">
      <c r="A27" s="26"/>
      <c r="B27" s="26"/>
      <c r="C27" s="26"/>
      <c r="D27" s="48"/>
      <c r="E27" s="26"/>
      <c r="F27" s="26"/>
      <c r="G27" s="26"/>
      <c r="H27" s="26"/>
      <c r="I27" s="26"/>
      <c r="J27" s="26"/>
      <c r="K27" s="24"/>
      <c r="L27" s="41"/>
    </row>
    <row r="28" spans="1:18" ht="15" customHeight="1" x14ac:dyDescent="0.25">
      <c r="A28" s="92" t="s">
        <v>8</v>
      </c>
      <c r="B28" s="103" t="s">
        <v>9</v>
      </c>
      <c r="C28" s="104"/>
      <c r="D28" s="96" t="s">
        <v>189</v>
      </c>
      <c r="E28" s="91" t="s">
        <v>479</v>
      </c>
      <c r="F28" s="91"/>
      <c r="G28" s="91"/>
      <c r="H28" s="91"/>
      <c r="I28" s="92" t="s">
        <v>41</v>
      </c>
      <c r="J28" s="91" t="s">
        <v>12</v>
      </c>
      <c r="K28" s="91" t="s">
        <v>13</v>
      </c>
      <c r="L28" s="88" t="s">
        <v>444</v>
      </c>
    </row>
    <row r="29" spans="1:18" ht="15" customHeight="1" x14ac:dyDescent="0.25">
      <c r="A29" s="92"/>
      <c r="B29" s="105"/>
      <c r="C29" s="106"/>
      <c r="D29" s="97"/>
      <c r="E29" s="91"/>
      <c r="F29" s="91"/>
      <c r="G29" s="91"/>
      <c r="H29" s="91"/>
      <c r="I29" s="92"/>
      <c r="J29" s="91"/>
      <c r="K29" s="91"/>
      <c r="L29" s="89"/>
    </row>
    <row r="30" spans="1:18" ht="35.25" customHeight="1" x14ac:dyDescent="0.25">
      <c r="A30" s="27">
        <v>1</v>
      </c>
      <c r="B30" s="101" t="s">
        <v>86</v>
      </c>
      <c r="C30" s="102"/>
      <c r="D30" s="29">
        <v>4</v>
      </c>
      <c r="E30" s="93">
        <v>0.16200000000000001</v>
      </c>
      <c r="F30" s="107"/>
      <c r="G30" s="107"/>
      <c r="H30" s="108"/>
      <c r="I30" s="7">
        <v>1</v>
      </c>
      <c r="J30" s="7" t="s">
        <v>31</v>
      </c>
      <c r="K30" s="7">
        <v>69</v>
      </c>
      <c r="L30" s="39" t="s">
        <v>448</v>
      </c>
      <c r="O30" s="109"/>
      <c r="P30" s="109"/>
      <c r="Q30" s="110"/>
      <c r="R30" s="109"/>
    </row>
    <row r="31" spans="1:18" ht="15.75" x14ac:dyDescent="0.25">
      <c r="A31" s="27">
        <f>A30+1</f>
        <v>2</v>
      </c>
      <c r="B31" s="101" t="s">
        <v>87</v>
      </c>
      <c r="C31" s="102"/>
      <c r="D31" s="29">
        <v>5</v>
      </c>
      <c r="E31" s="93">
        <v>0.20300000000000001</v>
      </c>
      <c r="F31" s="107"/>
      <c r="G31" s="107"/>
      <c r="H31" s="108"/>
      <c r="I31" s="7">
        <v>1</v>
      </c>
      <c r="J31" s="7" t="s">
        <v>31</v>
      </c>
      <c r="K31" s="7">
        <v>69</v>
      </c>
      <c r="L31" s="39" t="s">
        <v>448</v>
      </c>
      <c r="O31" s="109"/>
      <c r="P31" s="109"/>
      <c r="Q31" s="110"/>
      <c r="R31" s="109"/>
    </row>
    <row r="32" spans="1:18" ht="15.75" x14ac:dyDescent="0.25">
      <c r="A32" s="27">
        <f t="shared" ref="A32:A43" si="1">A31+1</f>
        <v>3</v>
      </c>
      <c r="B32" s="101" t="s">
        <v>168</v>
      </c>
      <c r="C32" s="102"/>
      <c r="D32" s="29">
        <f>176+175</f>
        <v>351</v>
      </c>
      <c r="E32" s="93">
        <v>2.375</v>
      </c>
      <c r="F32" s="107"/>
      <c r="G32" s="107"/>
      <c r="H32" s="108"/>
      <c r="I32" s="7">
        <v>6</v>
      </c>
      <c r="J32" s="7" t="s">
        <v>88</v>
      </c>
      <c r="K32" s="7" t="s">
        <v>169</v>
      </c>
      <c r="L32" s="39" t="s">
        <v>448</v>
      </c>
      <c r="O32" s="15"/>
      <c r="P32" s="43"/>
      <c r="Q32" s="43"/>
      <c r="R32" s="15"/>
    </row>
    <row r="33" spans="1:18" ht="15.75" x14ac:dyDescent="0.25">
      <c r="A33" s="27">
        <f t="shared" si="1"/>
        <v>4</v>
      </c>
      <c r="B33" s="101" t="s">
        <v>84</v>
      </c>
      <c r="C33" s="102"/>
      <c r="D33" s="7">
        <v>299</v>
      </c>
      <c r="E33" s="93">
        <v>2.0230000000000001</v>
      </c>
      <c r="F33" s="107"/>
      <c r="G33" s="107"/>
      <c r="H33" s="108"/>
      <c r="I33" s="7">
        <v>6</v>
      </c>
      <c r="J33" s="7" t="s">
        <v>88</v>
      </c>
      <c r="K33" s="7" t="s">
        <v>161</v>
      </c>
      <c r="L33" s="39" t="s">
        <v>448</v>
      </c>
      <c r="O33" s="15"/>
      <c r="P33" s="43"/>
      <c r="Q33" s="43"/>
      <c r="R33" s="15"/>
    </row>
    <row r="34" spans="1:18" ht="15.75" x14ac:dyDescent="0.25">
      <c r="A34" s="27">
        <f t="shared" si="1"/>
        <v>5</v>
      </c>
      <c r="B34" s="101" t="s">
        <v>83</v>
      </c>
      <c r="C34" s="102"/>
      <c r="D34" s="7">
        <v>298</v>
      </c>
      <c r="E34" s="93">
        <v>2.016</v>
      </c>
      <c r="F34" s="107"/>
      <c r="G34" s="107"/>
      <c r="H34" s="108"/>
      <c r="I34" s="7">
        <v>6</v>
      </c>
      <c r="J34" s="7" t="s">
        <v>88</v>
      </c>
      <c r="K34" s="7" t="s">
        <v>161</v>
      </c>
      <c r="L34" s="39" t="s">
        <v>448</v>
      </c>
      <c r="O34" s="15"/>
      <c r="P34" s="43"/>
      <c r="Q34" s="43"/>
      <c r="R34" s="15"/>
    </row>
    <row r="35" spans="1:18" ht="15.75" x14ac:dyDescent="0.25">
      <c r="A35" s="27">
        <f t="shared" si="1"/>
        <v>6</v>
      </c>
      <c r="B35" s="101" t="s">
        <v>82</v>
      </c>
      <c r="C35" s="102"/>
      <c r="D35" s="7">
        <v>290</v>
      </c>
      <c r="E35" s="93">
        <v>1.962</v>
      </c>
      <c r="F35" s="107"/>
      <c r="G35" s="107"/>
      <c r="H35" s="108"/>
      <c r="I35" s="7">
        <v>6</v>
      </c>
      <c r="J35" s="7" t="s">
        <v>88</v>
      </c>
      <c r="K35" s="7" t="s">
        <v>161</v>
      </c>
      <c r="L35" s="39" t="s">
        <v>448</v>
      </c>
      <c r="O35" s="15"/>
      <c r="P35" s="43"/>
      <c r="Q35" s="43"/>
      <c r="R35" s="15"/>
    </row>
    <row r="36" spans="1:18" ht="15.75" x14ac:dyDescent="0.25">
      <c r="A36" s="27">
        <f t="shared" si="1"/>
        <v>7</v>
      </c>
      <c r="B36" s="101" t="s">
        <v>79</v>
      </c>
      <c r="C36" s="102"/>
      <c r="D36" s="7">
        <v>441</v>
      </c>
      <c r="E36" s="93">
        <v>2.984</v>
      </c>
      <c r="F36" s="107"/>
      <c r="G36" s="107"/>
      <c r="H36" s="108"/>
      <c r="I36" s="7">
        <v>6</v>
      </c>
      <c r="J36" s="7" t="s">
        <v>88</v>
      </c>
      <c r="K36" s="7" t="s">
        <v>161</v>
      </c>
      <c r="L36" s="39" t="s">
        <v>448</v>
      </c>
      <c r="O36" s="15"/>
      <c r="P36" s="43"/>
      <c r="Q36" s="43"/>
      <c r="R36" s="15"/>
    </row>
    <row r="37" spans="1:18" ht="15.75" x14ac:dyDescent="0.25">
      <c r="A37" s="27">
        <f t="shared" si="1"/>
        <v>8</v>
      </c>
      <c r="B37" s="101" t="s">
        <v>80</v>
      </c>
      <c r="C37" s="102"/>
      <c r="D37" s="7">
        <v>315</v>
      </c>
      <c r="E37" s="93">
        <v>2.1320000000000001</v>
      </c>
      <c r="F37" s="107"/>
      <c r="G37" s="107"/>
      <c r="H37" s="108"/>
      <c r="I37" s="7">
        <v>6</v>
      </c>
      <c r="J37" s="7" t="s">
        <v>88</v>
      </c>
      <c r="K37" s="7" t="s">
        <v>161</v>
      </c>
      <c r="L37" s="39" t="s">
        <v>448</v>
      </c>
      <c r="O37" s="15"/>
      <c r="P37" s="43"/>
      <c r="Q37" s="43"/>
      <c r="R37" s="15"/>
    </row>
    <row r="38" spans="1:18" ht="15.75" x14ac:dyDescent="0.25">
      <c r="A38" s="27">
        <f t="shared" si="1"/>
        <v>9</v>
      </c>
      <c r="B38" s="101" t="s">
        <v>81</v>
      </c>
      <c r="C38" s="102"/>
      <c r="D38" s="7">
        <v>345</v>
      </c>
      <c r="E38" s="93">
        <v>2.335</v>
      </c>
      <c r="F38" s="107"/>
      <c r="G38" s="107"/>
      <c r="H38" s="108"/>
      <c r="I38" s="7">
        <v>6</v>
      </c>
      <c r="J38" s="7" t="s">
        <v>88</v>
      </c>
      <c r="K38" s="7" t="s">
        <v>161</v>
      </c>
      <c r="L38" s="39" t="s">
        <v>448</v>
      </c>
      <c r="O38" s="15"/>
      <c r="P38" s="43"/>
      <c r="Q38" s="43"/>
      <c r="R38" s="15"/>
    </row>
    <row r="39" spans="1:18" ht="15.75" x14ac:dyDescent="0.25">
      <c r="A39" s="27">
        <f t="shared" si="1"/>
        <v>10</v>
      </c>
      <c r="B39" s="101" t="s">
        <v>78</v>
      </c>
      <c r="C39" s="102"/>
      <c r="D39" s="27">
        <v>482</v>
      </c>
      <c r="E39" s="93">
        <v>3.262</v>
      </c>
      <c r="F39" s="107"/>
      <c r="G39" s="107"/>
      <c r="H39" s="108"/>
      <c r="I39" s="7">
        <v>6</v>
      </c>
      <c r="J39" s="7" t="s">
        <v>88</v>
      </c>
      <c r="K39" s="7" t="s">
        <v>161</v>
      </c>
      <c r="L39" s="39" t="s">
        <v>448</v>
      </c>
      <c r="O39" s="15"/>
      <c r="P39" s="43"/>
      <c r="Q39" s="43"/>
      <c r="R39" s="15"/>
    </row>
    <row r="40" spans="1:18" ht="15.75" x14ac:dyDescent="0.25">
      <c r="A40" s="27">
        <f t="shared" si="1"/>
        <v>11</v>
      </c>
      <c r="B40" s="101" t="s">
        <v>275</v>
      </c>
      <c r="C40" s="102"/>
      <c r="D40" s="7">
        <v>146</v>
      </c>
      <c r="E40" s="93">
        <v>0.98799999999999999</v>
      </c>
      <c r="F40" s="107"/>
      <c r="G40" s="107"/>
      <c r="H40" s="108"/>
      <c r="I40" s="7">
        <v>6</v>
      </c>
      <c r="J40" s="7" t="s">
        <v>88</v>
      </c>
      <c r="K40" s="7" t="s">
        <v>161</v>
      </c>
      <c r="L40" s="39" t="s">
        <v>448</v>
      </c>
      <c r="O40" s="15"/>
      <c r="P40" s="43"/>
      <c r="Q40" s="43"/>
      <c r="R40" s="15"/>
    </row>
    <row r="41" spans="1:18" ht="15.75" x14ac:dyDescent="0.25">
      <c r="A41" s="27">
        <f t="shared" si="1"/>
        <v>12</v>
      </c>
      <c r="B41" s="101" t="s">
        <v>167</v>
      </c>
      <c r="C41" s="102"/>
      <c r="D41" s="29">
        <v>9</v>
      </c>
      <c r="E41" s="93">
        <v>0.36499999999999999</v>
      </c>
      <c r="F41" s="107"/>
      <c r="G41" s="107"/>
      <c r="H41" s="108"/>
      <c r="I41" s="7">
        <v>1</v>
      </c>
      <c r="J41" s="7" t="s">
        <v>31</v>
      </c>
      <c r="K41" s="7">
        <v>69</v>
      </c>
      <c r="L41" s="39" t="s">
        <v>448</v>
      </c>
      <c r="O41" s="15"/>
      <c r="P41" s="43"/>
      <c r="Q41" s="43"/>
      <c r="R41" s="15"/>
    </row>
    <row r="42" spans="1:18" ht="15.75" x14ac:dyDescent="0.25">
      <c r="A42" s="27">
        <f t="shared" si="1"/>
        <v>13</v>
      </c>
      <c r="B42" s="101" t="s">
        <v>166</v>
      </c>
      <c r="C42" s="102"/>
      <c r="D42" s="29">
        <v>15</v>
      </c>
      <c r="E42" s="93">
        <v>0.30499999999999999</v>
      </c>
      <c r="F42" s="107"/>
      <c r="G42" s="107"/>
      <c r="H42" s="108"/>
      <c r="I42" s="7">
        <v>2</v>
      </c>
      <c r="J42" s="7" t="s">
        <v>89</v>
      </c>
      <c r="K42" s="49">
        <v>36.4</v>
      </c>
      <c r="L42" s="39" t="s">
        <v>448</v>
      </c>
      <c r="O42" s="15"/>
      <c r="P42" s="43"/>
      <c r="Q42" s="43"/>
      <c r="R42" s="15"/>
    </row>
    <row r="43" spans="1:18" s="3" customFormat="1" ht="15.75" x14ac:dyDescent="0.25">
      <c r="A43" s="27">
        <f t="shared" si="1"/>
        <v>14</v>
      </c>
      <c r="B43" s="101" t="s">
        <v>85</v>
      </c>
      <c r="C43" s="102"/>
      <c r="D43" s="7">
        <v>57</v>
      </c>
      <c r="E43" s="93">
        <v>0.38600000000000001</v>
      </c>
      <c r="F43" s="107"/>
      <c r="G43" s="107"/>
      <c r="H43" s="108"/>
      <c r="I43" s="7">
        <v>6</v>
      </c>
      <c r="J43" s="7" t="s">
        <v>88</v>
      </c>
      <c r="K43" s="7" t="s">
        <v>67</v>
      </c>
      <c r="L43" s="39" t="s">
        <v>448</v>
      </c>
      <c r="O43" s="15"/>
      <c r="P43" s="43"/>
      <c r="Q43" s="43"/>
      <c r="R43" s="15"/>
    </row>
    <row r="44" spans="1:18" x14ac:dyDescent="0.25">
      <c r="O44" s="15"/>
      <c r="P44" s="43"/>
      <c r="Q44" s="43"/>
      <c r="R44" s="15"/>
    </row>
    <row r="45" spans="1:18" x14ac:dyDescent="0.25">
      <c r="O45" s="15"/>
      <c r="P45" s="43"/>
      <c r="Q45" s="43"/>
      <c r="R45" s="15"/>
    </row>
    <row r="46" spans="1:18" x14ac:dyDescent="0.25">
      <c r="O46" s="21"/>
      <c r="P46" s="44"/>
      <c r="Q46" s="44"/>
      <c r="R46" s="21"/>
    </row>
    <row r="47" spans="1:18" x14ac:dyDescent="0.25">
      <c r="O47" s="10"/>
      <c r="P47" s="10"/>
      <c r="Q47" s="10"/>
      <c r="R47" s="10"/>
    </row>
    <row r="48" spans="1:18" x14ac:dyDescent="0.25">
      <c r="O48" s="10"/>
      <c r="P48" s="10"/>
      <c r="Q48" s="10"/>
      <c r="R48" s="10"/>
    </row>
    <row r="49" spans="15:18" x14ac:dyDescent="0.25">
      <c r="O49" s="10"/>
      <c r="P49" s="10"/>
      <c r="Q49" s="10"/>
      <c r="R49" s="10"/>
    </row>
    <row r="50" spans="15:18" x14ac:dyDescent="0.25">
      <c r="O50" s="10"/>
      <c r="P50" s="10"/>
      <c r="Q50" s="10"/>
      <c r="R50" s="10"/>
    </row>
    <row r="51" spans="15:18" x14ac:dyDescent="0.25">
      <c r="O51" s="10"/>
      <c r="P51" s="10"/>
      <c r="Q51" s="10"/>
      <c r="R51" s="10"/>
    </row>
    <row r="52" spans="15:18" x14ac:dyDescent="0.25">
      <c r="O52" s="10"/>
      <c r="P52" s="10"/>
      <c r="Q52" s="10"/>
      <c r="R52" s="10"/>
    </row>
  </sheetData>
  <mergeCells count="49">
    <mergeCell ref="B34:C34"/>
    <mergeCell ref="R30:R31"/>
    <mergeCell ref="B30:C30"/>
    <mergeCell ref="B31:C31"/>
    <mergeCell ref="B32:C32"/>
    <mergeCell ref="B33:C33"/>
    <mergeCell ref="L4:L5"/>
    <mergeCell ref="L28:L29"/>
    <mergeCell ref="O30:O31"/>
    <mergeCell ref="P30:P31"/>
    <mergeCell ref="Q30:Q31"/>
    <mergeCell ref="E43:H43"/>
    <mergeCell ref="E42:H42"/>
    <mergeCell ref="E41:H41"/>
    <mergeCell ref="E36:H36"/>
    <mergeCell ref="E37:H37"/>
    <mergeCell ref="E38:H38"/>
    <mergeCell ref="E39:H39"/>
    <mergeCell ref="B40:C40"/>
    <mergeCell ref="B41:C41"/>
    <mergeCell ref="B42:C42"/>
    <mergeCell ref="B43:C43"/>
    <mergeCell ref="B35:C35"/>
    <mergeCell ref="B36:C36"/>
    <mergeCell ref="B37:C37"/>
    <mergeCell ref="B38:C38"/>
    <mergeCell ref="B39:C39"/>
    <mergeCell ref="D28:D29"/>
    <mergeCell ref="A4:A5"/>
    <mergeCell ref="B4:B5"/>
    <mergeCell ref="F4:H4"/>
    <mergeCell ref="I4:I5"/>
    <mergeCell ref="C4:C5"/>
    <mergeCell ref="D4:D5"/>
    <mergeCell ref="A28:A29"/>
    <mergeCell ref="E28:H29"/>
    <mergeCell ref="I28:I29"/>
    <mergeCell ref="B28:C29"/>
    <mergeCell ref="K4:K5"/>
    <mergeCell ref="E40:H40"/>
    <mergeCell ref="K28:K29"/>
    <mergeCell ref="E35:H35"/>
    <mergeCell ref="E30:H30"/>
    <mergeCell ref="E31:H31"/>
    <mergeCell ref="E33:H33"/>
    <mergeCell ref="E32:H32"/>
    <mergeCell ref="J28:J29"/>
    <mergeCell ref="J4:J5"/>
    <mergeCell ref="E34:H34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A48"/>
  <sheetViews>
    <sheetView workbookViewId="0">
      <pane ySplit="5" topLeftCell="A35" activePane="bottomLeft" state="frozen"/>
      <selection pane="bottomLeft" sqref="A1:P47"/>
    </sheetView>
  </sheetViews>
  <sheetFormatPr defaultRowHeight="15" x14ac:dyDescent="0.25"/>
  <cols>
    <col min="1" max="1" width="5.42578125" customWidth="1"/>
    <col min="2" max="2" width="37" customWidth="1"/>
    <col min="3" max="3" width="40.5703125" customWidth="1"/>
    <col min="4" max="4" width="7" hidden="1" customWidth="1"/>
    <col min="5" max="5" width="5.85546875" customWidth="1"/>
    <col min="6" max="6" width="4.85546875" customWidth="1"/>
    <col min="7" max="7" width="5.28515625" customWidth="1"/>
    <col min="8" max="8" width="7" customWidth="1"/>
    <col min="9" max="9" width="10" customWidth="1"/>
    <col min="10" max="10" width="23.140625" customWidth="1"/>
    <col min="11" max="11" width="20.42578125" customWidth="1"/>
    <col min="12" max="14" width="0" style="3" hidden="1" customWidth="1"/>
    <col min="15" max="15" width="3.42578125" style="3" hidden="1" customWidth="1"/>
    <col min="16" max="16" width="14.5703125" style="51" customWidth="1"/>
    <col min="17" max="79" width="9.140625" style="51"/>
  </cols>
  <sheetData>
    <row r="1" spans="1:79" ht="15.75" x14ac:dyDescent="0.25">
      <c r="J1" s="87" t="s">
        <v>491</v>
      </c>
    </row>
    <row r="2" spans="1:79" ht="18.75" x14ac:dyDescent="0.25">
      <c r="B2" s="12" t="s">
        <v>450</v>
      </c>
      <c r="J2" s="19"/>
      <c r="K2" s="5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79" x14ac:dyDescent="0.25">
      <c r="E3" s="111"/>
      <c r="F3" s="111"/>
      <c r="G3" s="111"/>
      <c r="H3" s="111"/>
    </row>
    <row r="4" spans="1:79" ht="15" customHeight="1" x14ac:dyDescent="0.25">
      <c r="A4" s="96" t="s">
        <v>8</v>
      </c>
      <c r="B4" s="88" t="s">
        <v>153</v>
      </c>
      <c r="C4" s="96" t="s">
        <v>242</v>
      </c>
      <c r="D4" s="96" t="s">
        <v>189</v>
      </c>
      <c r="E4" s="34"/>
      <c r="F4" s="91" t="s">
        <v>10</v>
      </c>
      <c r="G4" s="91"/>
      <c r="H4" s="91"/>
      <c r="I4" s="92" t="s">
        <v>41</v>
      </c>
      <c r="J4" s="91" t="s">
        <v>12</v>
      </c>
      <c r="K4" s="91" t="s">
        <v>13</v>
      </c>
      <c r="L4" s="96" t="s">
        <v>245</v>
      </c>
      <c r="M4" s="113" t="s">
        <v>243</v>
      </c>
      <c r="N4" s="113" t="s">
        <v>244</v>
      </c>
      <c r="O4" s="55"/>
      <c r="P4" s="88" t="s">
        <v>444</v>
      </c>
    </row>
    <row r="5" spans="1:79" ht="42" customHeight="1" x14ac:dyDescent="0.25">
      <c r="A5" s="97"/>
      <c r="B5" s="89"/>
      <c r="C5" s="97"/>
      <c r="D5" s="97"/>
      <c r="E5" s="34" t="s">
        <v>40</v>
      </c>
      <c r="F5" s="34" t="s">
        <v>5</v>
      </c>
      <c r="G5" s="34" t="s">
        <v>6</v>
      </c>
      <c r="H5" s="34" t="s">
        <v>7</v>
      </c>
      <c r="I5" s="92"/>
      <c r="J5" s="91"/>
      <c r="K5" s="91"/>
      <c r="L5" s="97"/>
      <c r="M5" s="113"/>
      <c r="N5" s="113"/>
      <c r="O5" s="55"/>
      <c r="P5" s="89"/>
    </row>
    <row r="6" spans="1:79" s="1" customFormat="1" ht="15.75" x14ac:dyDescent="0.25">
      <c r="A6" s="56">
        <v>1</v>
      </c>
      <c r="B6" s="52" t="s">
        <v>458</v>
      </c>
      <c r="C6" s="52" t="s">
        <v>224</v>
      </c>
      <c r="D6" s="52">
        <f>29+15</f>
        <v>44</v>
      </c>
      <c r="E6" s="57">
        <v>1</v>
      </c>
      <c r="F6" s="37">
        <v>2</v>
      </c>
      <c r="G6" s="37">
        <v>1</v>
      </c>
      <c r="H6" s="37">
        <v>1</v>
      </c>
      <c r="I6" s="37">
        <v>2</v>
      </c>
      <c r="J6" s="52" t="s">
        <v>15</v>
      </c>
      <c r="K6" s="52" t="s">
        <v>21</v>
      </c>
      <c r="L6" s="37">
        <f t="shared" ref="L6:L36" si="0">D6*0.0058*7</f>
        <v>1.7864</v>
      </c>
      <c r="M6" s="37">
        <f t="shared" ref="M6:M36" si="1">F6*0.75</f>
        <v>1.5</v>
      </c>
      <c r="N6" s="58">
        <f t="shared" ref="N6" si="2">L6/M6</f>
        <v>1.1909333333333334</v>
      </c>
      <c r="O6" s="55"/>
      <c r="P6" s="36" t="s">
        <v>446</v>
      </c>
      <c r="Q6" s="51"/>
      <c r="R6" s="72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</row>
    <row r="7" spans="1:79" s="1" customFormat="1" ht="15.75" x14ac:dyDescent="0.25">
      <c r="A7" s="56">
        <f>A6+1</f>
        <v>2</v>
      </c>
      <c r="B7" s="52" t="s">
        <v>319</v>
      </c>
      <c r="C7" s="52" t="s">
        <v>1</v>
      </c>
      <c r="D7" s="52">
        <f>104+276+106</f>
        <v>486</v>
      </c>
      <c r="E7" s="57">
        <v>1</v>
      </c>
      <c r="F7" s="37">
        <v>4</v>
      </c>
      <c r="G7" s="37">
        <v>1</v>
      </c>
      <c r="H7" s="37">
        <v>1</v>
      </c>
      <c r="I7" s="37">
        <v>7</v>
      </c>
      <c r="J7" s="52" t="s">
        <v>14</v>
      </c>
      <c r="K7" s="52" t="s">
        <v>427</v>
      </c>
      <c r="L7" s="37">
        <f t="shared" si="0"/>
        <v>19.7316</v>
      </c>
      <c r="M7" s="37">
        <f t="shared" si="1"/>
        <v>3</v>
      </c>
      <c r="N7" s="58">
        <f t="shared" ref="N7:N30" si="3">L7/M7</f>
        <v>6.5772000000000004</v>
      </c>
      <c r="O7" s="55"/>
      <c r="P7" s="36" t="s">
        <v>445</v>
      </c>
      <c r="Q7" s="51"/>
      <c r="R7" s="42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</row>
    <row r="8" spans="1:79" s="1" customFormat="1" ht="15.75" x14ac:dyDescent="0.25">
      <c r="A8" s="56">
        <f t="shared" ref="A8:A36" si="4">A7+1</f>
        <v>3</v>
      </c>
      <c r="B8" s="52" t="s">
        <v>451</v>
      </c>
      <c r="C8" s="52" t="s">
        <v>148</v>
      </c>
      <c r="D8" s="52">
        <v>126</v>
      </c>
      <c r="E8" s="57"/>
      <c r="F8" s="37">
        <v>2</v>
      </c>
      <c r="G8" s="37"/>
      <c r="H8" s="37"/>
      <c r="I8" s="37">
        <v>3</v>
      </c>
      <c r="J8" s="52" t="s">
        <v>16</v>
      </c>
      <c r="K8" s="52" t="s">
        <v>426</v>
      </c>
      <c r="L8" s="37">
        <f t="shared" si="0"/>
        <v>5.1155999999999988</v>
      </c>
      <c r="M8" s="37">
        <f t="shared" si="1"/>
        <v>1.5</v>
      </c>
      <c r="N8" s="58">
        <f t="shared" si="3"/>
        <v>3.4103999999999992</v>
      </c>
      <c r="O8" s="55"/>
      <c r="P8" s="36" t="s">
        <v>445</v>
      </c>
      <c r="Q8" s="51"/>
      <c r="R8" s="42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</row>
    <row r="9" spans="1:79" s="1" customFormat="1" ht="15.75" x14ac:dyDescent="0.25">
      <c r="A9" s="56">
        <f t="shared" si="4"/>
        <v>4</v>
      </c>
      <c r="B9" s="52" t="s">
        <v>452</v>
      </c>
      <c r="C9" s="52" t="s">
        <v>149</v>
      </c>
      <c r="D9" s="52">
        <v>161</v>
      </c>
      <c r="E9" s="57"/>
      <c r="F9" s="37">
        <v>2</v>
      </c>
      <c r="G9" s="37"/>
      <c r="H9" s="37"/>
      <c r="I9" s="37">
        <v>3</v>
      </c>
      <c r="J9" s="52" t="s">
        <v>16</v>
      </c>
      <c r="K9" s="52" t="s">
        <v>426</v>
      </c>
      <c r="L9" s="37">
        <f t="shared" si="0"/>
        <v>6.5366</v>
      </c>
      <c r="M9" s="37">
        <f t="shared" si="1"/>
        <v>1.5</v>
      </c>
      <c r="N9" s="58">
        <f t="shared" si="3"/>
        <v>4.357733333333333</v>
      </c>
      <c r="O9" s="55"/>
      <c r="P9" s="36" t="s">
        <v>445</v>
      </c>
      <c r="Q9" s="51"/>
      <c r="R9" s="42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</row>
    <row r="10" spans="1:79" s="1" customFormat="1" ht="15.75" x14ac:dyDescent="0.25">
      <c r="A10" s="56">
        <f t="shared" si="4"/>
        <v>5</v>
      </c>
      <c r="B10" s="52" t="s">
        <v>323</v>
      </c>
      <c r="C10" s="52" t="s">
        <v>39</v>
      </c>
      <c r="D10" s="52">
        <f>25+44</f>
        <v>69</v>
      </c>
      <c r="E10" s="57">
        <v>1</v>
      </c>
      <c r="F10" s="37">
        <v>2</v>
      </c>
      <c r="G10" s="37">
        <v>2</v>
      </c>
      <c r="H10" s="37"/>
      <c r="I10" s="37">
        <v>2</v>
      </c>
      <c r="J10" s="59" t="s">
        <v>377</v>
      </c>
      <c r="K10" s="59">
        <v>16.190000000000001</v>
      </c>
      <c r="L10" s="37">
        <f t="shared" si="0"/>
        <v>2.8014000000000001</v>
      </c>
      <c r="M10" s="37">
        <f t="shared" si="1"/>
        <v>1.5</v>
      </c>
      <c r="N10" s="58">
        <f t="shared" si="3"/>
        <v>1.8676000000000001</v>
      </c>
      <c r="O10" s="55"/>
      <c r="P10" s="36" t="s">
        <v>445</v>
      </c>
      <c r="Q10" s="51"/>
      <c r="R10" s="72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</row>
    <row r="11" spans="1:79" s="1" customFormat="1" ht="15.75" x14ac:dyDescent="0.25">
      <c r="A11" s="56">
        <f t="shared" si="4"/>
        <v>6</v>
      </c>
      <c r="B11" s="52" t="s">
        <v>320</v>
      </c>
      <c r="C11" s="52" t="s">
        <v>222</v>
      </c>
      <c r="D11" s="52">
        <f>109+210</f>
        <v>319</v>
      </c>
      <c r="E11" s="57">
        <v>1</v>
      </c>
      <c r="F11" s="37">
        <v>5</v>
      </c>
      <c r="G11" s="37">
        <v>2</v>
      </c>
      <c r="H11" s="37">
        <v>1</v>
      </c>
      <c r="I11" s="37">
        <v>5</v>
      </c>
      <c r="J11" s="52" t="s">
        <v>375</v>
      </c>
      <c r="K11" s="52" t="s">
        <v>425</v>
      </c>
      <c r="L11" s="37">
        <f t="shared" si="0"/>
        <v>12.9514</v>
      </c>
      <c r="M11" s="37">
        <f t="shared" si="1"/>
        <v>3.75</v>
      </c>
      <c r="N11" s="58">
        <f t="shared" si="3"/>
        <v>3.4537066666666667</v>
      </c>
      <c r="O11" s="55"/>
      <c r="P11" s="36" t="s">
        <v>445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</row>
    <row r="12" spans="1:79" s="1" customFormat="1" ht="15.75" x14ac:dyDescent="0.25">
      <c r="A12" s="56">
        <f t="shared" si="4"/>
        <v>7</v>
      </c>
      <c r="B12" s="52" t="s">
        <v>26</v>
      </c>
      <c r="C12" s="52" t="s">
        <v>26</v>
      </c>
      <c r="D12" s="52">
        <v>166</v>
      </c>
      <c r="E12" s="57">
        <v>1</v>
      </c>
      <c r="F12" s="37">
        <v>3</v>
      </c>
      <c r="G12" s="37">
        <v>2</v>
      </c>
      <c r="H12" s="37">
        <v>1</v>
      </c>
      <c r="I12" s="37">
        <v>3</v>
      </c>
      <c r="J12" s="52" t="s">
        <v>373</v>
      </c>
      <c r="K12" s="52" t="s">
        <v>422</v>
      </c>
      <c r="L12" s="37">
        <f t="shared" si="0"/>
        <v>6.7395999999999994</v>
      </c>
      <c r="M12" s="37">
        <f t="shared" si="1"/>
        <v>2.25</v>
      </c>
      <c r="N12" s="58">
        <f t="shared" si="3"/>
        <v>2.9953777777777777</v>
      </c>
      <c r="O12" s="55"/>
      <c r="P12" s="36" t="s">
        <v>445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</row>
    <row r="13" spans="1:79" s="1" customFormat="1" ht="15.75" x14ac:dyDescent="0.25">
      <c r="A13" s="56">
        <f t="shared" si="4"/>
        <v>8</v>
      </c>
      <c r="B13" s="52" t="s">
        <v>25</v>
      </c>
      <c r="C13" s="52" t="s">
        <v>25</v>
      </c>
      <c r="D13" s="52">
        <v>254</v>
      </c>
      <c r="E13" s="57">
        <v>1</v>
      </c>
      <c r="F13" s="37">
        <v>3</v>
      </c>
      <c r="G13" s="37">
        <v>2</v>
      </c>
      <c r="H13" s="37">
        <v>1</v>
      </c>
      <c r="I13" s="37">
        <v>4</v>
      </c>
      <c r="J13" s="52" t="s">
        <v>57</v>
      </c>
      <c r="K13" s="52" t="s">
        <v>423</v>
      </c>
      <c r="L13" s="37">
        <f t="shared" si="0"/>
        <v>10.312399999999998</v>
      </c>
      <c r="M13" s="37">
        <f t="shared" si="1"/>
        <v>2.25</v>
      </c>
      <c r="N13" s="58">
        <f t="shared" si="3"/>
        <v>4.5832888888888883</v>
      </c>
      <c r="O13" s="55"/>
      <c r="P13" s="36" t="s">
        <v>445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</row>
    <row r="14" spans="1:79" s="9" customFormat="1" ht="15.75" x14ac:dyDescent="0.25">
      <c r="A14" s="56">
        <f t="shared" si="4"/>
        <v>9</v>
      </c>
      <c r="B14" s="52" t="s">
        <v>29</v>
      </c>
      <c r="C14" s="52" t="s">
        <v>29</v>
      </c>
      <c r="D14" s="52">
        <v>209</v>
      </c>
      <c r="E14" s="57">
        <v>1</v>
      </c>
      <c r="F14" s="37">
        <v>4</v>
      </c>
      <c r="G14" s="37">
        <v>1</v>
      </c>
      <c r="H14" s="37">
        <v>1</v>
      </c>
      <c r="I14" s="37">
        <v>3</v>
      </c>
      <c r="J14" s="52" t="s">
        <v>434</v>
      </c>
      <c r="K14" s="52" t="s">
        <v>435</v>
      </c>
      <c r="L14" s="37">
        <f t="shared" si="0"/>
        <v>8.4854000000000003</v>
      </c>
      <c r="M14" s="37">
        <f t="shared" si="1"/>
        <v>3</v>
      </c>
      <c r="N14" s="58">
        <f t="shared" si="3"/>
        <v>2.8284666666666669</v>
      </c>
      <c r="O14" s="55"/>
      <c r="P14" s="36" t="s">
        <v>445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</row>
    <row r="15" spans="1:79" s="1" customFormat="1" ht="15.75" x14ac:dyDescent="0.25">
      <c r="A15" s="56">
        <f t="shared" si="4"/>
        <v>10</v>
      </c>
      <c r="B15" s="52" t="s">
        <v>321</v>
      </c>
      <c r="C15" s="52" t="s">
        <v>322</v>
      </c>
      <c r="D15" s="52">
        <f>77+99+94+78</f>
        <v>348</v>
      </c>
      <c r="E15" s="57">
        <v>1</v>
      </c>
      <c r="F15" s="37">
        <v>4</v>
      </c>
      <c r="G15" s="37">
        <v>1</v>
      </c>
      <c r="H15" s="37">
        <v>1</v>
      </c>
      <c r="I15" s="37">
        <v>5</v>
      </c>
      <c r="J15" s="52" t="s">
        <v>375</v>
      </c>
      <c r="K15" s="52" t="s">
        <v>425</v>
      </c>
      <c r="L15" s="37">
        <f t="shared" si="0"/>
        <v>14.128799999999998</v>
      </c>
      <c r="M15" s="37">
        <f t="shared" si="1"/>
        <v>3</v>
      </c>
      <c r="N15" s="58">
        <f t="shared" si="3"/>
        <v>4.7095999999999991</v>
      </c>
      <c r="O15" s="55"/>
      <c r="P15" s="36" t="s">
        <v>445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</row>
    <row r="16" spans="1:79" s="1" customFormat="1" ht="15.75" x14ac:dyDescent="0.25">
      <c r="A16" s="56">
        <f>A14+1</f>
        <v>10</v>
      </c>
      <c r="B16" s="52" t="s">
        <v>480</v>
      </c>
      <c r="C16" s="52" t="s">
        <v>481</v>
      </c>
      <c r="D16" s="52">
        <v>77</v>
      </c>
      <c r="E16" s="57">
        <v>1</v>
      </c>
      <c r="F16" s="83">
        <v>2</v>
      </c>
      <c r="G16" s="83">
        <v>1</v>
      </c>
      <c r="H16" s="83">
        <v>1</v>
      </c>
      <c r="I16" s="83">
        <v>7</v>
      </c>
      <c r="J16" s="52" t="s">
        <v>14</v>
      </c>
      <c r="K16" s="60" t="s">
        <v>482</v>
      </c>
      <c r="L16" s="83">
        <f t="shared" si="0"/>
        <v>3.1261999999999999</v>
      </c>
      <c r="M16" s="83">
        <f t="shared" si="1"/>
        <v>1.5</v>
      </c>
      <c r="N16" s="58">
        <f t="shared" ref="N16" si="5">L16/M16</f>
        <v>2.0841333333333334</v>
      </c>
      <c r="O16" s="55"/>
      <c r="P16" s="36" t="s">
        <v>445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</row>
    <row r="17" spans="1:79" s="1" customFormat="1" ht="15.75" x14ac:dyDescent="0.25">
      <c r="A17" s="56">
        <f>A15+1</f>
        <v>11</v>
      </c>
      <c r="B17" s="52" t="s">
        <v>3</v>
      </c>
      <c r="C17" s="52" t="s">
        <v>3</v>
      </c>
      <c r="D17" s="52">
        <v>77</v>
      </c>
      <c r="E17" s="57">
        <v>1</v>
      </c>
      <c r="F17" s="37">
        <v>3</v>
      </c>
      <c r="G17" s="37">
        <v>1</v>
      </c>
      <c r="H17" s="37">
        <v>1</v>
      </c>
      <c r="I17" s="37">
        <v>3</v>
      </c>
      <c r="J17" s="52" t="s">
        <v>373</v>
      </c>
      <c r="K17" s="60" t="s">
        <v>478</v>
      </c>
      <c r="L17" s="37">
        <f t="shared" si="0"/>
        <v>3.1261999999999999</v>
      </c>
      <c r="M17" s="37">
        <f t="shared" si="1"/>
        <v>2.25</v>
      </c>
      <c r="N17" s="58">
        <f t="shared" si="3"/>
        <v>1.3894222222222221</v>
      </c>
      <c r="O17" s="55"/>
      <c r="P17" s="36" t="s">
        <v>445</v>
      </c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</row>
    <row r="18" spans="1:79" s="1" customFormat="1" ht="15.75" x14ac:dyDescent="0.25">
      <c r="A18" s="56">
        <f t="shared" si="4"/>
        <v>12</v>
      </c>
      <c r="B18" s="52" t="s">
        <v>324</v>
      </c>
      <c r="C18" s="52" t="s">
        <v>27</v>
      </c>
      <c r="D18" s="52">
        <f>28+44</f>
        <v>72</v>
      </c>
      <c r="E18" s="57">
        <v>1</v>
      </c>
      <c r="F18" s="37">
        <v>2</v>
      </c>
      <c r="G18" s="37">
        <v>1</v>
      </c>
      <c r="H18" s="37">
        <v>1</v>
      </c>
      <c r="I18" s="37">
        <v>2</v>
      </c>
      <c r="J18" s="60" t="s">
        <v>30</v>
      </c>
      <c r="K18" s="60">
        <v>7.1</v>
      </c>
      <c r="L18" s="37">
        <f t="shared" si="0"/>
        <v>2.9231999999999996</v>
      </c>
      <c r="M18" s="37">
        <f t="shared" si="1"/>
        <v>1.5</v>
      </c>
      <c r="N18" s="58">
        <f t="shared" si="3"/>
        <v>1.9487999999999996</v>
      </c>
      <c r="O18" s="55"/>
      <c r="P18" s="36" t="s">
        <v>445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</row>
    <row r="19" spans="1:79" s="1" customFormat="1" ht="15.75" x14ac:dyDescent="0.25">
      <c r="A19" s="56">
        <f t="shared" si="4"/>
        <v>13</v>
      </c>
      <c r="B19" s="52" t="s">
        <v>28</v>
      </c>
      <c r="C19" s="52" t="s">
        <v>28</v>
      </c>
      <c r="D19" s="52">
        <v>23</v>
      </c>
      <c r="E19" s="57">
        <v>1</v>
      </c>
      <c r="F19" s="37">
        <v>1</v>
      </c>
      <c r="G19" s="37"/>
      <c r="H19" s="37">
        <v>1</v>
      </c>
      <c r="I19" s="37">
        <v>2</v>
      </c>
      <c r="J19" s="60" t="s">
        <v>30</v>
      </c>
      <c r="K19" s="60">
        <v>7.1</v>
      </c>
      <c r="L19" s="37">
        <f t="shared" si="0"/>
        <v>0.93379999999999996</v>
      </c>
      <c r="M19" s="37">
        <f t="shared" si="1"/>
        <v>0.75</v>
      </c>
      <c r="N19" s="58">
        <f t="shared" si="3"/>
        <v>1.2450666666666665</v>
      </c>
      <c r="O19" s="55"/>
      <c r="P19" s="36" t="s">
        <v>445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</row>
    <row r="20" spans="1:79" s="1" customFormat="1" ht="15.75" x14ac:dyDescent="0.25">
      <c r="A20" s="56">
        <f t="shared" si="4"/>
        <v>14</v>
      </c>
      <c r="B20" s="52" t="s">
        <v>453</v>
      </c>
      <c r="C20" s="52" t="s">
        <v>150</v>
      </c>
      <c r="D20" s="52">
        <v>166</v>
      </c>
      <c r="E20" s="57"/>
      <c r="F20" s="37">
        <v>2</v>
      </c>
      <c r="G20" s="37"/>
      <c r="H20" s="37"/>
      <c r="I20" s="37">
        <v>3</v>
      </c>
      <c r="J20" s="52" t="s">
        <v>16</v>
      </c>
      <c r="K20" s="52" t="s">
        <v>424</v>
      </c>
      <c r="L20" s="37">
        <f t="shared" si="0"/>
        <v>6.7395999999999994</v>
      </c>
      <c r="M20" s="37">
        <f t="shared" si="1"/>
        <v>1.5</v>
      </c>
      <c r="N20" s="58">
        <f t="shared" si="3"/>
        <v>4.4930666666666665</v>
      </c>
      <c r="O20" s="55"/>
      <c r="P20" s="36" t="s">
        <v>445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</row>
    <row r="21" spans="1:79" s="1" customFormat="1" ht="15.75" x14ac:dyDescent="0.25">
      <c r="A21" s="56">
        <f t="shared" si="4"/>
        <v>15</v>
      </c>
      <c r="B21" s="52" t="s">
        <v>362</v>
      </c>
      <c r="C21" s="52" t="s">
        <v>24</v>
      </c>
      <c r="D21" s="52">
        <f>16</f>
        <v>16</v>
      </c>
      <c r="E21" s="57">
        <v>1</v>
      </c>
      <c r="F21" s="37">
        <v>1</v>
      </c>
      <c r="G21" s="37"/>
      <c r="H21" s="37"/>
      <c r="I21" s="37">
        <v>1</v>
      </c>
      <c r="J21" s="59" t="s">
        <v>31</v>
      </c>
      <c r="K21" s="59">
        <v>8</v>
      </c>
      <c r="L21" s="37">
        <f t="shared" si="0"/>
        <v>0.64959999999999996</v>
      </c>
      <c r="M21" s="37">
        <f t="shared" si="1"/>
        <v>0.75</v>
      </c>
      <c r="N21" s="58">
        <f t="shared" si="3"/>
        <v>0.86613333333333331</v>
      </c>
      <c r="O21" s="55"/>
      <c r="P21" s="36" t="s">
        <v>446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</row>
    <row r="22" spans="1:79" s="1" customFormat="1" ht="15.75" x14ac:dyDescent="0.25">
      <c r="A22" s="56">
        <f t="shared" si="4"/>
        <v>16</v>
      </c>
      <c r="B22" s="52" t="s">
        <v>325</v>
      </c>
      <c r="C22" s="52" t="s">
        <v>325</v>
      </c>
      <c r="D22" s="52">
        <v>17</v>
      </c>
      <c r="E22" s="57">
        <v>1</v>
      </c>
      <c r="F22" s="37">
        <v>1</v>
      </c>
      <c r="G22" s="37"/>
      <c r="H22" s="37"/>
      <c r="I22" s="37">
        <v>2</v>
      </c>
      <c r="J22" s="52" t="s">
        <v>55</v>
      </c>
      <c r="K22" s="59">
        <v>1</v>
      </c>
      <c r="L22" s="37">
        <f t="shared" si="0"/>
        <v>0.69019999999999992</v>
      </c>
      <c r="M22" s="37">
        <f t="shared" si="1"/>
        <v>0.75</v>
      </c>
      <c r="N22" s="58">
        <f t="shared" si="3"/>
        <v>0.92026666666666657</v>
      </c>
      <c r="O22" s="55"/>
      <c r="P22" s="36" t="s">
        <v>446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</row>
    <row r="23" spans="1:79" s="1" customFormat="1" ht="15.75" x14ac:dyDescent="0.25">
      <c r="A23" s="56">
        <f t="shared" si="4"/>
        <v>17</v>
      </c>
      <c r="B23" s="52" t="s">
        <v>327</v>
      </c>
      <c r="C23" s="52" t="s">
        <v>0</v>
      </c>
      <c r="D23" s="52">
        <f>11+42</f>
        <v>53</v>
      </c>
      <c r="E23" s="57">
        <v>1</v>
      </c>
      <c r="F23" s="37">
        <v>2</v>
      </c>
      <c r="G23" s="37">
        <v>1</v>
      </c>
      <c r="H23" s="37">
        <v>1</v>
      </c>
      <c r="I23" s="37">
        <v>2</v>
      </c>
      <c r="J23" s="60" t="s">
        <v>15</v>
      </c>
      <c r="K23" s="60">
        <v>6.1</v>
      </c>
      <c r="L23" s="37">
        <f t="shared" si="0"/>
        <v>2.1518000000000002</v>
      </c>
      <c r="M23" s="37">
        <f t="shared" si="1"/>
        <v>1.5</v>
      </c>
      <c r="N23" s="58">
        <f t="shared" si="3"/>
        <v>1.4345333333333334</v>
      </c>
      <c r="O23" s="55"/>
      <c r="P23" s="36" t="s">
        <v>446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</row>
    <row r="24" spans="1:79" s="1" customFormat="1" ht="15.75" x14ac:dyDescent="0.25">
      <c r="A24" s="56">
        <f t="shared" si="4"/>
        <v>18</v>
      </c>
      <c r="B24" s="52" t="s">
        <v>2</v>
      </c>
      <c r="C24" s="52" t="s">
        <v>326</v>
      </c>
      <c r="D24" s="52">
        <f>60+21</f>
        <v>81</v>
      </c>
      <c r="E24" s="57">
        <v>1</v>
      </c>
      <c r="F24" s="37">
        <v>2</v>
      </c>
      <c r="G24" s="37">
        <v>1</v>
      </c>
      <c r="H24" s="37">
        <v>1</v>
      </c>
      <c r="I24" s="37">
        <v>2</v>
      </c>
      <c r="J24" s="59" t="s">
        <v>17</v>
      </c>
      <c r="K24" s="59">
        <v>13.9</v>
      </c>
      <c r="L24" s="37">
        <f t="shared" si="0"/>
        <v>3.2885999999999997</v>
      </c>
      <c r="M24" s="37">
        <f t="shared" si="1"/>
        <v>1.5</v>
      </c>
      <c r="N24" s="58">
        <f t="shared" si="3"/>
        <v>2.1923999999999997</v>
      </c>
      <c r="O24" s="55"/>
      <c r="P24" s="36" t="s">
        <v>445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</row>
    <row r="25" spans="1:79" s="1" customFormat="1" ht="15.75" x14ac:dyDescent="0.25">
      <c r="A25" s="56">
        <f t="shared" si="4"/>
        <v>19</v>
      </c>
      <c r="B25" s="52" t="s">
        <v>235</v>
      </c>
      <c r="C25" s="52" t="s">
        <v>235</v>
      </c>
      <c r="D25" s="52">
        <v>11</v>
      </c>
      <c r="E25" s="57">
        <v>1</v>
      </c>
      <c r="F25" s="37">
        <v>1</v>
      </c>
      <c r="G25" s="37"/>
      <c r="H25" s="37"/>
      <c r="I25" s="37">
        <v>1</v>
      </c>
      <c r="J25" s="59" t="s">
        <v>55</v>
      </c>
      <c r="K25" s="59">
        <v>1</v>
      </c>
      <c r="L25" s="37">
        <f t="shared" si="0"/>
        <v>0.4466</v>
      </c>
      <c r="M25" s="37">
        <f t="shared" si="1"/>
        <v>0.75</v>
      </c>
      <c r="N25" s="58">
        <f t="shared" si="3"/>
        <v>0.5954666666666667</v>
      </c>
      <c r="O25" s="55"/>
      <c r="P25" s="36" t="s">
        <v>447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</row>
    <row r="26" spans="1:79" s="9" customFormat="1" ht="15.75" x14ac:dyDescent="0.25">
      <c r="A26" s="56">
        <f t="shared" si="4"/>
        <v>20</v>
      </c>
      <c r="B26" s="52" t="s">
        <v>311</v>
      </c>
      <c r="C26" s="52" t="s">
        <v>310</v>
      </c>
      <c r="D26" s="52">
        <f>30+17</f>
        <v>47</v>
      </c>
      <c r="E26" s="57">
        <v>1</v>
      </c>
      <c r="F26" s="37">
        <v>1</v>
      </c>
      <c r="G26" s="37"/>
      <c r="H26" s="37"/>
      <c r="I26" s="37">
        <v>2</v>
      </c>
      <c r="J26" s="52" t="s">
        <v>30</v>
      </c>
      <c r="K26" s="52" t="s">
        <v>22</v>
      </c>
      <c r="L26" s="37">
        <f t="shared" si="0"/>
        <v>1.9081999999999997</v>
      </c>
      <c r="M26" s="37">
        <f t="shared" si="1"/>
        <v>0.75</v>
      </c>
      <c r="N26" s="58">
        <f t="shared" si="3"/>
        <v>2.5442666666666662</v>
      </c>
      <c r="O26" s="55"/>
      <c r="P26" s="36" t="s">
        <v>447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</row>
    <row r="27" spans="1:79" s="1" customFormat="1" ht="15.75" x14ac:dyDescent="0.25">
      <c r="A27" s="56">
        <f t="shared" si="4"/>
        <v>21</v>
      </c>
      <c r="B27" s="52" t="s">
        <v>454</v>
      </c>
      <c r="C27" s="52" t="s">
        <v>147</v>
      </c>
      <c r="D27" s="52">
        <v>219</v>
      </c>
      <c r="E27" s="57"/>
      <c r="F27" s="37">
        <v>5</v>
      </c>
      <c r="G27" s="37"/>
      <c r="H27" s="37"/>
      <c r="I27" s="37">
        <v>2</v>
      </c>
      <c r="J27" s="52" t="s">
        <v>30</v>
      </c>
      <c r="K27" s="52" t="s">
        <v>22</v>
      </c>
      <c r="L27" s="37">
        <f t="shared" si="0"/>
        <v>8.8914000000000009</v>
      </c>
      <c r="M27" s="37">
        <f t="shared" si="1"/>
        <v>3.75</v>
      </c>
      <c r="N27" s="58">
        <f t="shared" si="3"/>
        <v>2.3710400000000003</v>
      </c>
      <c r="O27" s="55"/>
      <c r="P27" s="36" t="s">
        <v>447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</row>
    <row r="28" spans="1:79" s="1" customFormat="1" ht="15.75" x14ac:dyDescent="0.25">
      <c r="A28" s="56">
        <f t="shared" si="4"/>
        <v>22</v>
      </c>
      <c r="B28" s="52" t="s">
        <v>312</v>
      </c>
      <c r="C28" s="52" t="s">
        <v>313</v>
      </c>
      <c r="D28" s="52">
        <f>246+118+125+134</f>
        <v>623</v>
      </c>
      <c r="E28" s="57">
        <v>1</v>
      </c>
      <c r="F28" s="37">
        <v>5</v>
      </c>
      <c r="G28" s="37">
        <v>1</v>
      </c>
      <c r="H28" s="37"/>
      <c r="I28" s="37">
        <v>7</v>
      </c>
      <c r="J28" s="52" t="s">
        <v>14</v>
      </c>
      <c r="K28" s="52" t="s">
        <v>204</v>
      </c>
      <c r="L28" s="37">
        <f t="shared" si="0"/>
        <v>25.293800000000001</v>
      </c>
      <c r="M28" s="37">
        <f t="shared" si="1"/>
        <v>3.75</v>
      </c>
      <c r="N28" s="58">
        <f t="shared" si="3"/>
        <v>6.7450133333333335</v>
      </c>
      <c r="O28" s="55"/>
      <c r="P28" s="36" t="s">
        <v>447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</row>
    <row r="29" spans="1:79" s="1" customFormat="1" ht="15.75" x14ac:dyDescent="0.25">
      <c r="A29" s="56">
        <f t="shared" si="4"/>
        <v>23</v>
      </c>
      <c r="B29" s="52" t="s">
        <v>316</v>
      </c>
      <c r="C29" s="52" t="s">
        <v>369</v>
      </c>
      <c r="D29" s="52">
        <f>136+193+143+181+165</f>
        <v>818</v>
      </c>
      <c r="E29" s="57">
        <v>1</v>
      </c>
      <c r="F29" s="37">
        <v>6</v>
      </c>
      <c r="G29" s="37">
        <v>1</v>
      </c>
      <c r="H29" s="37">
        <v>1</v>
      </c>
      <c r="I29" s="37">
        <v>7</v>
      </c>
      <c r="J29" s="52" t="s">
        <v>14</v>
      </c>
      <c r="K29" s="52" t="s">
        <v>204</v>
      </c>
      <c r="L29" s="37">
        <f t="shared" si="0"/>
        <v>33.210799999999999</v>
      </c>
      <c r="M29" s="37">
        <f t="shared" si="1"/>
        <v>4.5</v>
      </c>
      <c r="N29" s="58">
        <f t="shared" si="3"/>
        <v>7.3801777777777779</v>
      </c>
      <c r="O29" s="55"/>
      <c r="P29" s="36" t="s">
        <v>447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</row>
    <row r="30" spans="1:79" s="1" customFormat="1" ht="15.75" x14ac:dyDescent="0.25">
      <c r="A30" s="56">
        <f t="shared" si="4"/>
        <v>24</v>
      </c>
      <c r="B30" s="52" t="s">
        <v>455</v>
      </c>
      <c r="C30" s="52" t="s">
        <v>146</v>
      </c>
      <c r="D30" s="52">
        <v>148</v>
      </c>
      <c r="E30" s="57"/>
      <c r="F30" s="37">
        <v>2</v>
      </c>
      <c r="G30" s="37"/>
      <c r="H30" s="37"/>
      <c r="I30" s="37">
        <v>3</v>
      </c>
      <c r="J30" s="52" t="s">
        <v>373</v>
      </c>
      <c r="K30" s="52" t="s">
        <v>20</v>
      </c>
      <c r="L30" s="37">
        <f t="shared" si="0"/>
        <v>6.0087999999999999</v>
      </c>
      <c r="M30" s="37">
        <f t="shared" si="1"/>
        <v>1.5</v>
      </c>
      <c r="N30" s="58">
        <f t="shared" si="3"/>
        <v>4.0058666666666669</v>
      </c>
      <c r="O30" s="55"/>
      <c r="P30" s="36" t="s">
        <v>447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</row>
    <row r="31" spans="1:79" s="1" customFormat="1" ht="15.75" x14ac:dyDescent="0.25">
      <c r="A31" s="56">
        <f t="shared" si="4"/>
        <v>25</v>
      </c>
      <c r="B31" s="52" t="s">
        <v>314</v>
      </c>
      <c r="C31" s="52" t="s">
        <v>372</v>
      </c>
      <c r="D31" s="52">
        <f>120+132+58+108+145+169</f>
        <v>732</v>
      </c>
      <c r="E31" s="57">
        <v>1</v>
      </c>
      <c r="F31" s="37">
        <v>5</v>
      </c>
      <c r="G31" s="37">
        <v>1</v>
      </c>
      <c r="H31" s="37">
        <v>1</v>
      </c>
      <c r="I31" s="37">
        <v>7</v>
      </c>
      <c r="J31" s="52" t="s">
        <v>14</v>
      </c>
      <c r="K31" s="52" t="s">
        <v>204</v>
      </c>
      <c r="L31" s="37">
        <f t="shared" si="0"/>
        <v>29.719199999999997</v>
      </c>
      <c r="M31" s="37">
        <f t="shared" si="1"/>
        <v>3.75</v>
      </c>
      <c r="N31" s="58">
        <f t="shared" ref="N31:N36" si="6">L31/M31</f>
        <v>7.9251199999999988</v>
      </c>
      <c r="O31" s="55"/>
      <c r="P31" s="36" t="s">
        <v>447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</row>
    <row r="32" spans="1:79" s="1" customFormat="1" ht="15.75" x14ac:dyDescent="0.25">
      <c r="A32" s="56">
        <f t="shared" si="4"/>
        <v>26</v>
      </c>
      <c r="B32" s="52" t="s">
        <v>315</v>
      </c>
      <c r="C32" s="52" t="s">
        <v>370</v>
      </c>
      <c r="D32" s="52">
        <f>140+149+159+172+141</f>
        <v>761</v>
      </c>
      <c r="E32" s="57">
        <v>1</v>
      </c>
      <c r="F32" s="37">
        <v>5</v>
      </c>
      <c r="G32" s="37">
        <v>1</v>
      </c>
      <c r="H32" s="37">
        <v>1</v>
      </c>
      <c r="I32" s="37">
        <v>7</v>
      </c>
      <c r="J32" s="52" t="s">
        <v>14</v>
      </c>
      <c r="K32" s="52" t="s">
        <v>204</v>
      </c>
      <c r="L32" s="37">
        <f t="shared" si="0"/>
        <v>30.896599999999996</v>
      </c>
      <c r="M32" s="37">
        <f t="shared" si="1"/>
        <v>3.75</v>
      </c>
      <c r="N32" s="58">
        <f>L32/M32</f>
        <v>8.2390933333333329</v>
      </c>
      <c r="O32" s="55"/>
      <c r="P32" s="36" t="s">
        <v>447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</row>
    <row r="33" spans="1:79" s="1" customFormat="1" ht="15.75" x14ac:dyDescent="0.25">
      <c r="A33" s="56">
        <f t="shared" si="4"/>
        <v>27</v>
      </c>
      <c r="B33" s="52" t="s">
        <v>456</v>
      </c>
      <c r="C33" s="52" t="s">
        <v>145</v>
      </c>
      <c r="D33" s="52">
        <v>300</v>
      </c>
      <c r="E33" s="57"/>
      <c r="F33" s="37">
        <v>4</v>
      </c>
      <c r="G33" s="37"/>
      <c r="H33" s="37"/>
      <c r="I33" s="37">
        <v>3</v>
      </c>
      <c r="J33" s="52" t="s">
        <v>374</v>
      </c>
      <c r="K33" s="52" t="s">
        <v>23</v>
      </c>
      <c r="L33" s="37">
        <f t="shared" si="0"/>
        <v>12.179999999999998</v>
      </c>
      <c r="M33" s="37">
        <f t="shared" si="1"/>
        <v>3</v>
      </c>
      <c r="N33" s="58">
        <f>L33/M33</f>
        <v>4.0599999999999996</v>
      </c>
      <c r="O33" s="55"/>
      <c r="P33" s="36" t="s">
        <v>447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</row>
    <row r="34" spans="1:79" s="1" customFormat="1" ht="15.75" x14ac:dyDescent="0.25">
      <c r="A34" s="56">
        <f t="shared" si="4"/>
        <v>28</v>
      </c>
      <c r="B34" s="52" t="s">
        <v>457</v>
      </c>
      <c r="C34" s="52" t="s">
        <v>144</v>
      </c>
      <c r="D34" s="52">
        <v>485</v>
      </c>
      <c r="E34" s="57"/>
      <c r="F34" s="37">
        <v>6</v>
      </c>
      <c r="G34" s="37"/>
      <c r="H34" s="37"/>
      <c r="I34" s="37">
        <v>3</v>
      </c>
      <c r="J34" s="52" t="s">
        <v>373</v>
      </c>
      <c r="K34" s="52" t="s">
        <v>20</v>
      </c>
      <c r="L34" s="37">
        <f t="shared" si="0"/>
        <v>19.690999999999999</v>
      </c>
      <c r="M34" s="37">
        <f t="shared" si="1"/>
        <v>4.5</v>
      </c>
      <c r="N34" s="58">
        <f t="shared" si="6"/>
        <v>4.3757777777777775</v>
      </c>
      <c r="O34" s="55"/>
      <c r="P34" s="36" t="s">
        <v>447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</row>
    <row r="35" spans="1:79" s="1" customFormat="1" ht="15.75" x14ac:dyDescent="0.25">
      <c r="A35" s="56">
        <f t="shared" si="4"/>
        <v>29</v>
      </c>
      <c r="B35" s="52" t="s">
        <v>318</v>
      </c>
      <c r="C35" s="52" t="s">
        <v>317</v>
      </c>
      <c r="D35" s="52">
        <v>171</v>
      </c>
      <c r="E35" s="57">
        <v>1</v>
      </c>
      <c r="F35" s="37">
        <v>4</v>
      </c>
      <c r="G35" s="37">
        <v>1</v>
      </c>
      <c r="H35" s="37"/>
      <c r="I35" s="37">
        <v>7</v>
      </c>
      <c r="J35" s="52" t="s">
        <v>14</v>
      </c>
      <c r="K35" s="52" t="s">
        <v>204</v>
      </c>
      <c r="L35" s="37">
        <f t="shared" si="0"/>
        <v>6.9425999999999997</v>
      </c>
      <c r="M35" s="37">
        <f t="shared" si="1"/>
        <v>3</v>
      </c>
      <c r="N35" s="58">
        <f t="shared" si="6"/>
        <v>2.3142</v>
      </c>
      <c r="O35" s="55"/>
      <c r="P35" s="36" t="s">
        <v>447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</row>
    <row r="36" spans="1:79" s="1" customFormat="1" ht="22.5" customHeight="1" x14ac:dyDescent="0.25">
      <c r="A36" s="56">
        <f t="shared" si="4"/>
        <v>30</v>
      </c>
      <c r="B36" s="52" t="s">
        <v>4</v>
      </c>
      <c r="C36" s="52" t="s">
        <v>371</v>
      </c>
      <c r="D36" s="52">
        <f>316+102</f>
        <v>418</v>
      </c>
      <c r="E36" s="57">
        <v>1</v>
      </c>
      <c r="F36" s="37">
        <v>2</v>
      </c>
      <c r="G36" s="37">
        <v>1</v>
      </c>
      <c r="H36" s="37">
        <v>1</v>
      </c>
      <c r="I36" s="37">
        <v>7</v>
      </c>
      <c r="J36" s="52" t="s">
        <v>14</v>
      </c>
      <c r="K36" s="52" t="s">
        <v>204</v>
      </c>
      <c r="L36" s="37">
        <f t="shared" si="0"/>
        <v>16.970800000000001</v>
      </c>
      <c r="M36" s="37">
        <f t="shared" si="1"/>
        <v>1.5</v>
      </c>
      <c r="N36" s="58">
        <f t="shared" si="6"/>
        <v>11.313866666666668</v>
      </c>
      <c r="O36" s="61"/>
      <c r="P36" s="36" t="s">
        <v>447</v>
      </c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</row>
    <row r="37" spans="1:79" s="1" customFormat="1" ht="5.25" customHeight="1" x14ac:dyDescent="0.25">
      <c r="A37" s="62"/>
      <c r="B37" s="63"/>
      <c r="C37" s="63"/>
      <c r="D37" s="63"/>
      <c r="E37" s="64"/>
      <c r="F37" s="65"/>
      <c r="G37" s="65"/>
      <c r="H37" s="65"/>
      <c r="I37" s="65"/>
      <c r="J37" s="63"/>
      <c r="K37" s="63"/>
      <c r="L37" s="65"/>
      <c r="M37" s="65"/>
      <c r="N37" s="66"/>
      <c r="O37" s="67"/>
      <c r="P37" s="42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</row>
    <row r="38" spans="1:79" ht="15.75" hidden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42"/>
    </row>
    <row r="39" spans="1:79" ht="15" customHeight="1" x14ac:dyDescent="0.25">
      <c r="A39" s="92" t="s">
        <v>8</v>
      </c>
      <c r="B39" s="103" t="s">
        <v>9</v>
      </c>
      <c r="C39" s="104"/>
      <c r="D39" s="96" t="s">
        <v>189</v>
      </c>
      <c r="E39" s="91" t="s">
        <v>479</v>
      </c>
      <c r="F39" s="91"/>
      <c r="G39" s="91"/>
      <c r="H39" s="91"/>
      <c r="I39" s="92" t="s">
        <v>11</v>
      </c>
      <c r="J39" s="91" t="s">
        <v>13</v>
      </c>
      <c r="K39" s="91" t="s">
        <v>13</v>
      </c>
      <c r="L39" s="92" t="s">
        <v>164</v>
      </c>
      <c r="M39" s="92" t="s">
        <v>170</v>
      </c>
      <c r="N39" s="91" t="s">
        <v>165</v>
      </c>
      <c r="O39" s="96" t="s">
        <v>163</v>
      </c>
      <c r="P39" s="88" t="s">
        <v>444</v>
      </c>
    </row>
    <row r="40" spans="1:79" ht="29.25" customHeight="1" x14ac:dyDescent="0.25">
      <c r="A40" s="92"/>
      <c r="B40" s="105"/>
      <c r="C40" s="106"/>
      <c r="D40" s="97"/>
      <c r="E40" s="91"/>
      <c r="F40" s="91"/>
      <c r="G40" s="91"/>
      <c r="H40" s="91"/>
      <c r="I40" s="92"/>
      <c r="J40" s="91"/>
      <c r="K40" s="91"/>
      <c r="L40" s="92"/>
      <c r="M40" s="92"/>
      <c r="N40" s="91"/>
      <c r="O40" s="97"/>
      <c r="P40" s="89"/>
    </row>
    <row r="41" spans="1:79" ht="15.75" x14ac:dyDescent="0.25">
      <c r="A41" s="37">
        <v>1</v>
      </c>
      <c r="B41" s="114" t="s">
        <v>33</v>
      </c>
      <c r="C41" s="115"/>
      <c r="D41" s="68">
        <v>4</v>
      </c>
      <c r="E41" s="112">
        <v>0.12</v>
      </c>
      <c r="F41" s="112"/>
      <c r="G41" s="112"/>
      <c r="H41" s="112"/>
      <c r="I41" s="37">
        <v>5</v>
      </c>
      <c r="J41" s="37" t="s">
        <v>376</v>
      </c>
      <c r="K41" s="37" t="s">
        <v>171</v>
      </c>
      <c r="L41" s="37">
        <f t="shared" ref="L41:L47" si="7">D41</f>
        <v>4</v>
      </c>
      <c r="M41" s="69">
        <f>0.0058*L41*7</f>
        <v>0.16239999999999999</v>
      </c>
      <c r="N41" s="69">
        <f t="shared" ref="N41:N47" si="8">M41/I41</f>
        <v>3.2479999999999995E-2</v>
      </c>
      <c r="O41" s="37">
        <f>L41*0.177</f>
        <v>0.70799999999999996</v>
      </c>
      <c r="P41" s="39" t="s">
        <v>448</v>
      </c>
    </row>
    <row r="42" spans="1:79" ht="15.75" x14ac:dyDescent="0.25">
      <c r="A42" s="37">
        <f>A41+1</f>
        <v>2</v>
      </c>
      <c r="B42" s="114" t="s">
        <v>34</v>
      </c>
      <c r="C42" s="115"/>
      <c r="D42" s="68">
        <v>5</v>
      </c>
      <c r="E42" s="112">
        <v>0.35199999999999998</v>
      </c>
      <c r="F42" s="112"/>
      <c r="G42" s="112"/>
      <c r="H42" s="112"/>
      <c r="I42" s="37">
        <v>1</v>
      </c>
      <c r="J42" s="37" t="s">
        <v>38</v>
      </c>
      <c r="K42" s="37">
        <v>76</v>
      </c>
      <c r="L42" s="37">
        <f t="shared" si="7"/>
        <v>5</v>
      </c>
      <c r="M42" s="69">
        <f t="shared" ref="M42:M45" si="9">0.0058*L42*7</f>
        <v>0.20299999999999999</v>
      </c>
      <c r="N42" s="69">
        <f t="shared" si="8"/>
        <v>0.20299999999999999</v>
      </c>
      <c r="O42" s="37">
        <f t="shared" ref="O42:O45" si="10">L42*0.177</f>
        <v>0.88500000000000001</v>
      </c>
      <c r="P42" s="39" t="s">
        <v>448</v>
      </c>
    </row>
    <row r="43" spans="1:79" ht="15.75" x14ac:dyDescent="0.25">
      <c r="A43" s="37">
        <f t="shared" ref="A43:A47" si="11">A42+1</f>
        <v>3</v>
      </c>
      <c r="B43" s="114" t="s">
        <v>35</v>
      </c>
      <c r="C43" s="115"/>
      <c r="D43" s="68">
        <v>9</v>
      </c>
      <c r="E43" s="112">
        <v>0.39600000000000002</v>
      </c>
      <c r="F43" s="112"/>
      <c r="G43" s="112"/>
      <c r="H43" s="112"/>
      <c r="I43" s="37">
        <v>1</v>
      </c>
      <c r="J43" s="37" t="s">
        <v>38</v>
      </c>
      <c r="K43" s="37">
        <v>76</v>
      </c>
      <c r="L43" s="37">
        <f t="shared" si="7"/>
        <v>9</v>
      </c>
      <c r="M43" s="69">
        <f t="shared" si="9"/>
        <v>0.36539999999999995</v>
      </c>
      <c r="N43" s="69">
        <f t="shared" si="8"/>
        <v>0.36539999999999995</v>
      </c>
      <c r="O43" s="37">
        <f t="shared" si="10"/>
        <v>1.593</v>
      </c>
      <c r="P43" s="39" t="s">
        <v>448</v>
      </c>
    </row>
    <row r="44" spans="1:79" ht="15.75" x14ac:dyDescent="0.25">
      <c r="A44" s="37">
        <f t="shared" si="11"/>
        <v>4</v>
      </c>
      <c r="B44" s="114" t="s">
        <v>36</v>
      </c>
      <c r="C44" s="115"/>
      <c r="D44" s="68">
        <v>8</v>
      </c>
      <c r="E44" s="112">
        <v>0.35199999999999998</v>
      </c>
      <c r="F44" s="112"/>
      <c r="G44" s="112"/>
      <c r="H44" s="112"/>
      <c r="I44" s="37">
        <v>1</v>
      </c>
      <c r="J44" s="37" t="s">
        <v>38</v>
      </c>
      <c r="K44" s="37">
        <v>76</v>
      </c>
      <c r="L44" s="37">
        <f t="shared" si="7"/>
        <v>8</v>
      </c>
      <c r="M44" s="69">
        <f t="shared" si="9"/>
        <v>0.32479999999999998</v>
      </c>
      <c r="N44" s="69">
        <f t="shared" si="8"/>
        <v>0.32479999999999998</v>
      </c>
      <c r="O44" s="37">
        <f t="shared" si="10"/>
        <v>1.4159999999999999</v>
      </c>
      <c r="P44" s="39" t="s">
        <v>448</v>
      </c>
    </row>
    <row r="45" spans="1:79" ht="15.75" x14ac:dyDescent="0.25">
      <c r="A45" s="37">
        <f t="shared" si="11"/>
        <v>5</v>
      </c>
      <c r="B45" s="114" t="s">
        <v>37</v>
      </c>
      <c r="C45" s="115"/>
      <c r="D45" s="68">
        <v>11</v>
      </c>
      <c r="E45" s="112">
        <v>0.46</v>
      </c>
      <c r="F45" s="112"/>
      <c r="G45" s="112"/>
      <c r="H45" s="112"/>
      <c r="I45" s="37">
        <v>1</v>
      </c>
      <c r="J45" s="37" t="s">
        <v>38</v>
      </c>
      <c r="K45" s="37">
        <v>76</v>
      </c>
      <c r="L45" s="37">
        <f t="shared" si="7"/>
        <v>11</v>
      </c>
      <c r="M45" s="69">
        <f t="shared" si="9"/>
        <v>0.4466</v>
      </c>
      <c r="N45" s="69">
        <f t="shared" si="8"/>
        <v>0.4466</v>
      </c>
      <c r="O45" s="37">
        <f t="shared" si="10"/>
        <v>1.9469999999999998</v>
      </c>
      <c r="P45" s="39" t="s">
        <v>448</v>
      </c>
    </row>
    <row r="46" spans="1:79" ht="15.75" x14ac:dyDescent="0.25">
      <c r="A46" s="37">
        <f t="shared" si="11"/>
        <v>6</v>
      </c>
      <c r="B46" s="114" t="s">
        <v>328</v>
      </c>
      <c r="C46" s="115"/>
      <c r="D46" s="68">
        <v>9</v>
      </c>
      <c r="E46" s="112">
        <v>0.39600000000000002</v>
      </c>
      <c r="F46" s="112"/>
      <c r="G46" s="112"/>
      <c r="H46" s="112"/>
      <c r="I46" s="37">
        <v>1</v>
      </c>
      <c r="J46" s="37" t="s">
        <v>38</v>
      </c>
      <c r="K46" s="37">
        <v>76</v>
      </c>
      <c r="L46" s="37">
        <f t="shared" si="7"/>
        <v>9</v>
      </c>
      <c r="M46" s="69">
        <f t="shared" ref="M46:M47" si="12">0.0058*L46*7</f>
        <v>0.36539999999999995</v>
      </c>
      <c r="N46" s="69">
        <f t="shared" si="8"/>
        <v>0.36539999999999995</v>
      </c>
      <c r="O46" s="37">
        <f t="shared" ref="O46:O47" si="13">L46*0.177</f>
        <v>1.593</v>
      </c>
      <c r="P46" s="39" t="s">
        <v>448</v>
      </c>
    </row>
    <row r="47" spans="1:79" ht="15.75" x14ac:dyDescent="0.25">
      <c r="A47" s="37">
        <f t="shared" si="11"/>
        <v>7</v>
      </c>
      <c r="B47" s="114" t="s">
        <v>329</v>
      </c>
      <c r="C47" s="115"/>
      <c r="D47" s="68">
        <v>8</v>
      </c>
      <c r="E47" s="112">
        <v>0.35199999999999998</v>
      </c>
      <c r="F47" s="112"/>
      <c r="G47" s="112"/>
      <c r="H47" s="112"/>
      <c r="I47" s="37">
        <v>1</v>
      </c>
      <c r="J47" s="37" t="s">
        <v>38</v>
      </c>
      <c r="K47" s="37">
        <v>76</v>
      </c>
      <c r="L47" s="37">
        <f t="shared" si="7"/>
        <v>8</v>
      </c>
      <c r="M47" s="69">
        <f t="shared" si="12"/>
        <v>0.32479999999999998</v>
      </c>
      <c r="N47" s="69">
        <f t="shared" si="8"/>
        <v>0.32479999999999998</v>
      </c>
      <c r="O47" s="37">
        <f t="shared" si="13"/>
        <v>1.4159999999999999</v>
      </c>
      <c r="P47" s="39" t="s">
        <v>448</v>
      </c>
    </row>
    <row r="48" spans="1:79" x14ac:dyDescent="0.25">
      <c r="A48" s="55"/>
      <c r="B48" s="70"/>
      <c r="C48" s="70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71"/>
    </row>
  </sheetData>
  <mergeCells count="39">
    <mergeCell ref="B47:C47"/>
    <mergeCell ref="B39:C40"/>
    <mergeCell ref="B41:C41"/>
    <mergeCell ref="B42:C42"/>
    <mergeCell ref="B43:C43"/>
    <mergeCell ref="B44:C44"/>
    <mergeCell ref="B45:C45"/>
    <mergeCell ref="P4:P5"/>
    <mergeCell ref="P39:P40"/>
    <mergeCell ref="E46:H46"/>
    <mergeCell ref="E47:H47"/>
    <mergeCell ref="A39:A40"/>
    <mergeCell ref="B4:B5"/>
    <mergeCell ref="A4:A5"/>
    <mergeCell ref="F4:H4"/>
    <mergeCell ref="I4:I5"/>
    <mergeCell ref="C4:C5"/>
    <mergeCell ref="L4:L5"/>
    <mergeCell ref="M4:M5"/>
    <mergeCell ref="N4:N5"/>
    <mergeCell ref="N39:N40"/>
    <mergeCell ref="K4:K5"/>
    <mergeCell ref="B46:C46"/>
    <mergeCell ref="E3:H3"/>
    <mergeCell ref="D4:D5"/>
    <mergeCell ref="D39:D40"/>
    <mergeCell ref="I39:I40"/>
    <mergeCell ref="E45:H45"/>
    <mergeCell ref="E41:H41"/>
    <mergeCell ref="E39:H40"/>
    <mergeCell ref="E42:H42"/>
    <mergeCell ref="E43:H43"/>
    <mergeCell ref="E44:H44"/>
    <mergeCell ref="K39:K40"/>
    <mergeCell ref="J4:J5"/>
    <mergeCell ref="J39:J40"/>
    <mergeCell ref="O39:O40"/>
    <mergeCell ref="L39:L40"/>
    <mergeCell ref="M39:M40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R64"/>
  <sheetViews>
    <sheetView workbookViewId="0">
      <pane ySplit="6" topLeftCell="A46" activePane="bottomLeft" state="frozen"/>
      <selection pane="bottomLeft" activeCell="A2" sqref="A2:R62"/>
    </sheetView>
  </sheetViews>
  <sheetFormatPr defaultRowHeight="15" x14ac:dyDescent="0.25"/>
  <cols>
    <col min="1" max="1" width="6" customWidth="1"/>
    <col min="2" max="2" width="36.140625" customWidth="1"/>
    <col min="3" max="3" width="45.42578125" customWidth="1"/>
    <col min="4" max="4" width="8.7109375" hidden="1" customWidth="1"/>
    <col min="5" max="5" width="6.85546875" customWidth="1"/>
    <col min="6" max="6" width="4.5703125" customWidth="1"/>
    <col min="7" max="7" width="5.28515625" customWidth="1"/>
    <col min="8" max="8" width="6.7109375" customWidth="1"/>
    <col min="9" max="9" width="10.5703125" customWidth="1"/>
    <col min="10" max="10" width="18.140625" customWidth="1"/>
    <col min="11" max="11" width="15.42578125" customWidth="1"/>
    <col min="12" max="17" width="0" hidden="1" customWidth="1"/>
    <col min="18" max="18" width="12.85546875" customWidth="1"/>
  </cols>
  <sheetData>
    <row r="2" spans="1:18" ht="15.75" x14ac:dyDescent="0.25">
      <c r="J2" s="87" t="s">
        <v>491</v>
      </c>
    </row>
    <row r="3" spans="1:18" ht="15.75" x14ac:dyDescent="0.25">
      <c r="B3" s="87" t="s">
        <v>459</v>
      </c>
    </row>
    <row r="5" spans="1:18" x14ac:dyDescent="0.25">
      <c r="A5" s="96" t="s">
        <v>8</v>
      </c>
      <c r="B5" s="88" t="s">
        <v>153</v>
      </c>
      <c r="C5" s="96" t="s">
        <v>242</v>
      </c>
      <c r="D5" s="96" t="s">
        <v>189</v>
      </c>
      <c r="E5" s="34"/>
      <c r="F5" s="91" t="s">
        <v>10</v>
      </c>
      <c r="G5" s="91"/>
      <c r="H5" s="91"/>
      <c r="I5" s="92" t="s">
        <v>41</v>
      </c>
      <c r="J5" s="91" t="s">
        <v>12</v>
      </c>
      <c r="K5" s="91" t="s">
        <v>13</v>
      </c>
      <c r="L5" s="96" t="s">
        <v>245</v>
      </c>
      <c r="M5" s="113" t="s">
        <v>243</v>
      </c>
      <c r="N5" s="113" t="s">
        <v>244</v>
      </c>
      <c r="O5" s="24"/>
      <c r="P5" s="24"/>
      <c r="Q5" s="24"/>
      <c r="R5" s="88" t="s">
        <v>444</v>
      </c>
    </row>
    <row r="6" spans="1:18" x14ac:dyDescent="0.25">
      <c r="A6" s="97"/>
      <c r="B6" s="89"/>
      <c r="C6" s="97"/>
      <c r="D6" s="97"/>
      <c r="E6" s="34" t="s">
        <v>40</v>
      </c>
      <c r="F6" s="34" t="s">
        <v>5</v>
      </c>
      <c r="G6" s="34" t="s">
        <v>6</v>
      </c>
      <c r="H6" s="34" t="s">
        <v>7</v>
      </c>
      <c r="I6" s="92"/>
      <c r="J6" s="91"/>
      <c r="K6" s="91"/>
      <c r="L6" s="97"/>
      <c r="M6" s="113"/>
      <c r="N6" s="113"/>
      <c r="O6" s="24"/>
      <c r="P6" s="24"/>
      <c r="Q6" s="24"/>
      <c r="R6" s="89"/>
    </row>
    <row r="7" spans="1:18" s="3" customFormat="1" ht="15.75" x14ac:dyDescent="0.25">
      <c r="A7" s="35">
        <v>1</v>
      </c>
      <c r="B7" s="6" t="s">
        <v>385</v>
      </c>
      <c r="C7" s="6" t="s">
        <v>403</v>
      </c>
      <c r="D7" s="6">
        <v>552</v>
      </c>
      <c r="E7" s="7">
        <v>1</v>
      </c>
      <c r="F7" s="7">
        <v>5</v>
      </c>
      <c r="G7" s="7">
        <v>1</v>
      </c>
      <c r="H7" s="7">
        <v>1</v>
      </c>
      <c r="I7" s="7">
        <v>6</v>
      </c>
      <c r="J7" s="6" t="s">
        <v>102</v>
      </c>
      <c r="K7" s="28" t="s">
        <v>193</v>
      </c>
      <c r="L7" s="7">
        <f>D7*0.0058*7</f>
        <v>22.411200000000001</v>
      </c>
      <c r="M7" s="7">
        <f>F7*0.75</f>
        <v>3.75</v>
      </c>
      <c r="N7" s="49">
        <f>L7/M7</f>
        <v>5.9763200000000003</v>
      </c>
      <c r="O7" s="24"/>
      <c r="P7" s="24"/>
      <c r="Q7" s="24"/>
      <c r="R7" s="36" t="s">
        <v>446</v>
      </c>
    </row>
    <row r="8" spans="1:18" s="3" customFormat="1" ht="15.75" x14ac:dyDescent="0.25">
      <c r="A8" s="35">
        <f t="shared" ref="A8:A45" si="0">A7+1</f>
        <v>2</v>
      </c>
      <c r="B8" s="6" t="s">
        <v>90</v>
      </c>
      <c r="C8" s="6" t="s">
        <v>90</v>
      </c>
      <c r="D8" s="6">
        <v>190</v>
      </c>
      <c r="E8" s="7">
        <v>1</v>
      </c>
      <c r="F8" s="7">
        <v>3</v>
      </c>
      <c r="G8" s="7">
        <v>1</v>
      </c>
      <c r="H8" s="7">
        <v>1</v>
      </c>
      <c r="I8" s="7">
        <v>4</v>
      </c>
      <c r="J8" s="6" t="s">
        <v>72</v>
      </c>
      <c r="K8" s="28" t="s">
        <v>195</v>
      </c>
      <c r="L8" s="7">
        <f t="shared" ref="L8:L45" si="1">D8*0.0058*7</f>
        <v>7.7139999999999986</v>
      </c>
      <c r="M8" s="7">
        <f t="shared" ref="M8:M45" si="2">F8*0.75</f>
        <v>2.25</v>
      </c>
      <c r="N8" s="49">
        <f t="shared" ref="N8:N45" si="3">L8/M8</f>
        <v>3.4284444444444437</v>
      </c>
      <c r="O8" s="24"/>
      <c r="P8" s="24"/>
      <c r="Q8" s="24"/>
      <c r="R8" s="36" t="s">
        <v>446</v>
      </c>
    </row>
    <row r="9" spans="1:18" s="3" customFormat="1" ht="15.75" x14ac:dyDescent="0.25">
      <c r="A9" s="35">
        <f t="shared" si="0"/>
        <v>3</v>
      </c>
      <c r="B9" s="6" t="s">
        <v>386</v>
      </c>
      <c r="C9" s="6" t="s">
        <v>225</v>
      </c>
      <c r="D9" s="6">
        <v>372</v>
      </c>
      <c r="E9" s="7">
        <v>1</v>
      </c>
      <c r="F9" s="7">
        <v>2</v>
      </c>
      <c r="G9" s="7">
        <v>2</v>
      </c>
      <c r="H9" s="7"/>
      <c r="I9" s="7">
        <v>5</v>
      </c>
      <c r="J9" s="6" t="s">
        <v>103</v>
      </c>
      <c r="K9" s="28" t="s">
        <v>207</v>
      </c>
      <c r="L9" s="7">
        <f t="shared" si="1"/>
        <v>15.103199999999999</v>
      </c>
      <c r="M9" s="7">
        <f t="shared" si="2"/>
        <v>1.5</v>
      </c>
      <c r="N9" s="49">
        <f t="shared" si="3"/>
        <v>10.0688</v>
      </c>
      <c r="O9" s="24"/>
      <c r="P9" s="24"/>
      <c r="Q9" s="24"/>
      <c r="R9" s="36" t="s">
        <v>446</v>
      </c>
    </row>
    <row r="10" spans="1:18" s="3" customFormat="1" ht="15.75" x14ac:dyDescent="0.25">
      <c r="A10" s="35">
        <f t="shared" si="0"/>
        <v>4</v>
      </c>
      <c r="B10" s="6" t="s">
        <v>387</v>
      </c>
      <c r="C10" s="6" t="s">
        <v>91</v>
      </c>
      <c r="D10" s="6">
        <v>106</v>
      </c>
      <c r="E10" s="7">
        <v>1</v>
      </c>
      <c r="F10" s="7">
        <v>3</v>
      </c>
      <c r="G10" s="7">
        <v>1</v>
      </c>
      <c r="H10" s="7"/>
      <c r="I10" s="7">
        <v>2</v>
      </c>
      <c r="J10" s="6" t="s">
        <v>89</v>
      </c>
      <c r="K10" s="28" t="s">
        <v>440</v>
      </c>
      <c r="L10" s="7">
        <f t="shared" si="1"/>
        <v>4.3036000000000003</v>
      </c>
      <c r="M10" s="7">
        <f t="shared" si="2"/>
        <v>2.25</v>
      </c>
      <c r="N10" s="49">
        <f t="shared" si="3"/>
        <v>1.9127111111111113</v>
      </c>
      <c r="O10" s="24"/>
      <c r="P10" s="24"/>
      <c r="Q10" s="24"/>
      <c r="R10" s="36" t="s">
        <v>446</v>
      </c>
    </row>
    <row r="11" spans="1:18" s="3" customFormat="1" ht="15.75" x14ac:dyDescent="0.25">
      <c r="A11" s="35">
        <f t="shared" si="0"/>
        <v>5</v>
      </c>
      <c r="B11" s="6" t="s">
        <v>92</v>
      </c>
      <c r="C11" s="6" t="s">
        <v>92</v>
      </c>
      <c r="D11" s="6">
        <v>148</v>
      </c>
      <c r="E11" s="7">
        <v>1</v>
      </c>
      <c r="F11" s="7">
        <v>2</v>
      </c>
      <c r="G11" s="7">
        <v>1</v>
      </c>
      <c r="H11" s="7"/>
      <c r="I11" s="7">
        <v>4</v>
      </c>
      <c r="J11" s="6" t="s">
        <v>421</v>
      </c>
      <c r="K11" s="28" t="s">
        <v>196</v>
      </c>
      <c r="L11" s="7">
        <f t="shared" si="1"/>
        <v>6.0087999999999999</v>
      </c>
      <c r="M11" s="7">
        <f t="shared" si="2"/>
        <v>1.5</v>
      </c>
      <c r="N11" s="49">
        <f t="shared" si="3"/>
        <v>4.0058666666666669</v>
      </c>
      <c r="O11" s="24"/>
      <c r="P11" s="24"/>
      <c r="Q11" s="24"/>
      <c r="R11" s="36" t="s">
        <v>446</v>
      </c>
    </row>
    <row r="12" spans="1:18" s="3" customFormat="1" ht="15.75" x14ac:dyDescent="0.25">
      <c r="A12" s="35">
        <f t="shared" si="0"/>
        <v>6</v>
      </c>
      <c r="B12" s="6" t="s">
        <v>460</v>
      </c>
      <c r="C12" s="6" t="s">
        <v>120</v>
      </c>
      <c r="D12" s="6">
        <v>524</v>
      </c>
      <c r="E12" s="7"/>
      <c r="F12" s="7">
        <v>6</v>
      </c>
      <c r="G12" s="7"/>
      <c r="H12" s="7"/>
      <c r="I12" s="7">
        <v>3</v>
      </c>
      <c r="J12" s="6" t="s">
        <v>105</v>
      </c>
      <c r="K12" s="28" t="s">
        <v>208</v>
      </c>
      <c r="L12" s="7">
        <f t="shared" si="1"/>
        <v>21.274399999999996</v>
      </c>
      <c r="M12" s="7">
        <f t="shared" si="2"/>
        <v>4.5</v>
      </c>
      <c r="N12" s="49">
        <f t="shared" si="3"/>
        <v>4.7276444444444436</v>
      </c>
      <c r="O12" s="24"/>
      <c r="P12" s="24"/>
      <c r="Q12" s="24"/>
      <c r="R12" s="36" t="s">
        <v>446</v>
      </c>
    </row>
    <row r="13" spans="1:18" s="3" customFormat="1" ht="15.75" x14ac:dyDescent="0.25">
      <c r="A13" s="35">
        <f t="shared" si="0"/>
        <v>7</v>
      </c>
      <c r="B13" s="6" t="s">
        <v>461</v>
      </c>
      <c r="C13" s="6" t="s">
        <v>160</v>
      </c>
      <c r="D13" s="6">
        <v>515</v>
      </c>
      <c r="E13" s="7">
        <v>1</v>
      </c>
      <c r="F13" s="7">
        <v>6</v>
      </c>
      <c r="G13" s="7">
        <v>2</v>
      </c>
      <c r="H13" s="7"/>
      <c r="I13" s="7">
        <v>3</v>
      </c>
      <c r="J13" s="6" t="s">
        <v>105</v>
      </c>
      <c r="K13" s="28" t="s">
        <v>208</v>
      </c>
      <c r="L13" s="7">
        <f t="shared" si="1"/>
        <v>20.908999999999999</v>
      </c>
      <c r="M13" s="7">
        <f t="shared" si="2"/>
        <v>4.5</v>
      </c>
      <c r="N13" s="49">
        <f t="shared" si="3"/>
        <v>4.6464444444444446</v>
      </c>
      <c r="O13" s="24"/>
      <c r="P13" s="24"/>
      <c r="Q13" s="24"/>
      <c r="R13" s="36" t="s">
        <v>446</v>
      </c>
    </row>
    <row r="14" spans="1:18" s="3" customFormat="1" ht="15.75" x14ac:dyDescent="0.25">
      <c r="A14" s="35">
        <f t="shared" si="0"/>
        <v>8</v>
      </c>
      <c r="B14" s="6" t="s">
        <v>462</v>
      </c>
      <c r="C14" s="6" t="s">
        <v>121</v>
      </c>
      <c r="D14" s="6">
        <v>572</v>
      </c>
      <c r="E14" s="7"/>
      <c r="F14" s="7">
        <v>6</v>
      </c>
      <c r="G14" s="7"/>
      <c r="H14" s="7"/>
      <c r="I14" s="7">
        <v>3</v>
      </c>
      <c r="J14" s="6" t="s">
        <v>105</v>
      </c>
      <c r="K14" s="28" t="s">
        <v>208</v>
      </c>
      <c r="L14" s="7">
        <f t="shared" si="1"/>
        <v>23.223199999999999</v>
      </c>
      <c r="M14" s="7">
        <f t="shared" si="2"/>
        <v>4.5</v>
      </c>
      <c r="N14" s="49">
        <f t="shared" si="3"/>
        <v>5.1607111111111106</v>
      </c>
      <c r="O14" s="24"/>
      <c r="P14" s="24"/>
      <c r="Q14" s="24"/>
      <c r="R14" s="36" t="s">
        <v>446</v>
      </c>
    </row>
    <row r="15" spans="1:18" s="3" customFormat="1" ht="15.75" x14ac:dyDescent="0.25">
      <c r="A15" s="35">
        <f t="shared" si="0"/>
        <v>9</v>
      </c>
      <c r="B15" s="6" t="s">
        <v>388</v>
      </c>
      <c r="C15" s="6" t="s">
        <v>389</v>
      </c>
      <c r="D15" s="6">
        <v>649</v>
      </c>
      <c r="E15" s="7">
        <v>1</v>
      </c>
      <c r="F15" s="7">
        <v>5</v>
      </c>
      <c r="G15" s="7">
        <v>2</v>
      </c>
      <c r="H15" s="7"/>
      <c r="I15" s="7">
        <v>7</v>
      </c>
      <c r="J15" s="6" t="s">
        <v>71</v>
      </c>
      <c r="K15" s="28" t="s">
        <v>192</v>
      </c>
      <c r="L15" s="7">
        <f t="shared" si="1"/>
        <v>26.349399999999999</v>
      </c>
      <c r="M15" s="7">
        <f t="shared" si="2"/>
        <v>3.75</v>
      </c>
      <c r="N15" s="49">
        <f t="shared" si="3"/>
        <v>7.0265066666666662</v>
      </c>
      <c r="O15" s="24"/>
      <c r="P15" s="24"/>
      <c r="Q15" s="24"/>
      <c r="R15" s="36" t="s">
        <v>446</v>
      </c>
    </row>
    <row r="16" spans="1:18" s="3" customFormat="1" ht="15.75" x14ac:dyDescent="0.25">
      <c r="A16" s="35">
        <f t="shared" si="0"/>
        <v>10</v>
      </c>
      <c r="B16" s="6" t="s">
        <v>93</v>
      </c>
      <c r="C16" s="6" t="s">
        <v>93</v>
      </c>
      <c r="D16" s="6">
        <v>249</v>
      </c>
      <c r="E16" s="7">
        <v>1</v>
      </c>
      <c r="F16" s="7">
        <v>4</v>
      </c>
      <c r="G16" s="7">
        <v>1</v>
      </c>
      <c r="H16" s="7">
        <v>1</v>
      </c>
      <c r="I16" s="7">
        <v>4</v>
      </c>
      <c r="J16" s="6" t="s">
        <v>75</v>
      </c>
      <c r="K16" s="28" t="s">
        <v>198</v>
      </c>
      <c r="L16" s="7">
        <f t="shared" si="1"/>
        <v>10.109399999999999</v>
      </c>
      <c r="M16" s="7">
        <f t="shared" si="2"/>
        <v>3</v>
      </c>
      <c r="N16" s="49">
        <f t="shared" si="3"/>
        <v>3.3697999999999997</v>
      </c>
      <c r="O16" s="24"/>
      <c r="P16" s="24"/>
      <c r="Q16" s="24"/>
      <c r="R16" s="36" t="s">
        <v>446</v>
      </c>
    </row>
    <row r="17" spans="1:18" s="3" customFormat="1" ht="15.75" x14ac:dyDescent="0.25">
      <c r="A17" s="35">
        <f t="shared" si="0"/>
        <v>11</v>
      </c>
      <c r="B17" s="6" t="s">
        <v>94</v>
      </c>
      <c r="C17" s="6" t="s">
        <v>94</v>
      </c>
      <c r="D17" s="6">
        <v>240</v>
      </c>
      <c r="E17" s="7">
        <v>1</v>
      </c>
      <c r="F17" s="7">
        <v>4</v>
      </c>
      <c r="G17" s="7">
        <v>1</v>
      </c>
      <c r="H17" s="7">
        <v>1</v>
      </c>
      <c r="I17" s="7">
        <v>4</v>
      </c>
      <c r="J17" s="6" t="s">
        <v>367</v>
      </c>
      <c r="K17" s="28" t="s">
        <v>483</v>
      </c>
      <c r="L17" s="7">
        <f>D17*0.0058*7</f>
        <v>9.7439999999999998</v>
      </c>
      <c r="M17" s="7">
        <f t="shared" si="2"/>
        <v>3</v>
      </c>
      <c r="N17" s="49">
        <f t="shared" si="3"/>
        <v>3.2479999999999998</v>
      </c>
      <c r="O17" s="24"/>
      <c r="P17" s="24"/>
      <c r="Q17" s="24"/>
      <c r="R17" s="36" t="s">
        <v>446</v>
      </c>
    </row>
    <row r="18" spans="1:18" s="3" customFormat="1" ht="15.75" x14ac:dyDescent="0.25">
      <c r="A18" s="35">
        <f t="shared" si="0"/>
        <v>12</v>
      </c>
      <c r="B18" s="6" t="s">
        <v>390</v>
      </c>
      <c r="C18" s="6" t="s">
        <v>95</v>
      </c>
      <c r="D18" s="6">
        <v>533</v>
      </c>
      <c r="E18" s="7">
        <v>1</v>
      </c>
      <c r="F18" s="7">
        <v>4</v>
      </c>
      <c r="G18" s="7">
        <v>1</v>
      </c>
      <c r="H18" s="7">
        <v>1</v>
      </c>
      <c r="I18" s="7">
        <v>7</v>
      </c>
      <c r="J18" s="6" t="s">
        <v>71</v>
      </c>
      <c r="K18" s="28" t="s">
        <v>229</v>
      </c>
      <c r="L18" s="7">
        <f t="shared" si="1"/>
        <v>21.639799999999997</v>
      </c>
      <c r="M18" s="7">
        <f t="shared" si="2"/>
        <v>3</v>
      </c>
      <c r="N18" s="49">
        <f t="shared" si="3"/>
        <v>7.2132666666666658</v>
      </c>
      <c r="O18" s="24"/>
      <c r="P18" s="24"/>
      <c r="Q18" s="24"/>
      <c r="R18" s="36" t="s">
        <v>446</v>
      </c>
    </row>
    <row r="19" spans="1:18" s="3" customFormat="1" ht="15.75" x14ac:dyDescent="0.25">
      <c r="A19" s="35">
        <f t="shared" si="0"/>
        <v>13</v>
      </c>
      <c r="B19" s="6" t="s">
        <v>414</v>
      </c>
      <c r="C19" s="6" t="s">
        <v>96</v>
      </c>
      <c r="D19" s="6">
        <v>464</v>
      </c>
      <c r="E19" s="7">
        <v>1</v>
      </c>
      <c r="F19" s="7">
        <v>3</v>
      </c>
      <c r="G19" s="7">
        <v>1</v>
      </c>
      <c r="H19" s="7">
        <v>1</v>
      </c>
      <c r="I19" s="7">
        <v>7</v>
      </c>
      <c r="J19" s="6" t="s">
        <v>71</v>
      </c>
      <c r="K19" s="28" t="s">
        <v>192</v>
      </c>
      <c r="L19" s="7">
        <f t="shared" si="1"/>
        <v>18.8384</v>
      </c>
      <c r="M19" s="7">
        <f t="shared" si="2"/>
        <v>2.25</v>
      </c>
      <c r="N19" s="49">
        <f t="shared" si="3"/>
        <v>8.3726222222222226</v>
      </c>
      <c r="O19" s="24"/>
      <c r="P19" s="24"/>
      <c r="Q19" s="24"/>
      <c r="R19" s="36" t="s">
        <v>446</v>
      </c>
    </row>
    <row r="20" spans="1:18" s="3" customFormat="1" ht="15.75" x14ac:dyDescent="0.25">
      <c r="A20" s="35">
        <f t="shared" si="0"/>
        <v>14</v>
      </c>
      <c r="B20" s="6" t="s">
        <v>97</v>
      </c>
      <c r="C20" s="6" t="s">
        <v>97</v>
      </c>
      <c r="D20" s="6">
        <v>217</v>
      </c>
      <c r="E20" s="7">
        <v>1</v>
      </c>
      <c r="F20" s="7">
        <v>4</v>
      </c>
      <c r="G20" s="7">
        <v>2</v>
      </c>
      <c r="H20" s="7"/>
      <c r="I20" s="7">
        <v>3</v>
      </c>
      <c r="J20" s="6" t="s">
        <v>404</v>
      </c>
      <c r="K20" s="28" t="s">
        <v>405</v>
      </c>
      <c r="L20" s="7">
        <f t="shared" si="1"/>
        <v>8.8102</v>
      </c>
      <c r="M20" s="7">
        <f t="shared" si="2"/>
        <v>3</v>
      </c>
      <c r="N20" s="49">
        <f t="shared" si="3"/>
        <v>2.9367333333333332</v>
      </c>
      <c r="O20" s="24"/>
      <c r="P20" s="24"/>
      <c r="Q20" s="24"/>
      <c r="R20" s="36" t="s">
        <v>446</v>
      </c>
    </row>
    <row r="21" spans="1:18" s="3" customFormat="1" ht="15.75" x14ac:dyDescent="0.25">
      <c r="A21" s="35">
        <f t="shared" si="0"/>
        <v>15</v>
      </c>
      <c r="B21" s="6" t="s">
        <v>98</v>
      </c>
      <c r="C21" s="6" t="s">
        <v>98</v>
      </c>
      <c r="D21" s="6">
        <v>227</v>
      </c>
      <c r="E21" s="7">
        <v>1</v>
      </c>
      <c r="F21" s="7">
        <v>3</v>
      </c>
      <c r="G21" s="7">
        <v>1</v>
      </c>
      <c r="H21" s="7">
        <v>1</v>
      </c>
      <c r="I21" s="7">
        <v>4</v>
      </c>
      <c r="J21" s="6" t="s">
        <v>75</v>
      </c>
      <c r="K21" s="28" t="s">
        <v>230</v>
      </c>
      <c r="L21" s="7">
        <f t="shared" si="1"/>
        <v>9.2162000000000006</v>
      </c>
      <c r="M21" s="7">
        <f t="shared" si="2"/>
        <v>2.25</v>
      </c>
      <c r="N21" s="49">
        <f t="shared" si="3"/>
        <v>4.0960888888888896</v>
      </c>
      <c r="O21" s="24"/>
      <c r="P21" s="24"/>
      <c r="Q21" s="24"/>
      <c r="R21" s="36" t="s">
        <v>446</v>
      </c>
    </row>
    <row r="22" spans="1:18" s="3" customFormat="1" ht="15.75" x14ac:dyDescent="0.25">
      <c r="A22" s="35">
        <f t="shared" si="0"/>
        <v>16</v>
      </c>
      <c r="B22" s="6" t="s">
        <v>99</v>
      </c>
      <c r="C22" s="6" t="s">
        <v>99</v>
      </c>
      <c r="D22" s="6">
        <v>146</v>
      </c>
      <c r="E22" s="7">
        <v>1</v>
      </c>
      <c r="F22" s="7">
        <v>2</v>
      </c>
      <c r="G22" s="7">
        <v>1</v>
      </c>
      <c r="H22" s="7"/>
      <c r="I22" s="7">
        <v>4</v>
      </c>
      <c r="J22" s="6" t="s">
        <v>406</v>
      </c>
      <c r="K22" s="28" t="s">
        <v>407</v>
      </c>
      <c r="L22" s="7">
        <f t="shared" si="1"/>
        <v>5.9276</v>
      </c>
      <c r="M22" s="7">
        <f t="shared" si="2"/>
        <v>1.5</v>
      </c>
      <c r="N22" s="49">
        <f t="shared" si="3"/>
        <v>3.9517333333333333</v>
      </c>
      <c r="O22" s="24"/>
      <c r="P22" s="24"/>
      <c r="Q22" s="24"/>
      <c r="R22" s="36" t="s">
        <v>446</v>
      </c>
    </row>
    <row r="23" spans="1:18" s="3" customFormat="1" ht="15.75" x14ac:dyDescent="0.25">
      <c r="A23" s="35">
        <f t="shared" si="0"/>
        <v>17</v>
      </c>
      <c r="B23" s="6" t="s">
        <v>100</v>
      </c>
      <c r="C23" s="6" t="s">
        <v>100</v>
      </c>
      <c r="D23" s="6">
        <v>92</v>
      </c>
      <c r="E23" s="7">
        <v>1</v>
      </c>
      <c r="F23" s="7">
        <v>2</v>
      </c>
      <c r="G23" s="7">
        <v>1</v>
      </c>
      <c r="H23" s="7"/>
      <c r="I23" s="7">
        <v>3</v>
      </c>
      <c r="J23" s="6" t="s">
        <v>107</v>
      </c>
      <c r="K23" s="28" t="s">
        <v>210</v>
      </c>
      <c r="L23" s="7">
        <f t="shared" si="1"/>
        <v>3.7351999999999999</v>
      </c>
      <c r="M23" s="7">
        <f t="shared" si="2"/>
        <v>1.5</v>
      </c>
      <c r="N23" s="49">
        <f t="shared" si="3"/>
        <v>2.4901333333333331</v>
      </c>
      <c r="O23" s="24"/>
      <c r="P23" s="24"/>
      <c r="Q23" s="24"/>
      <c r="R23" s="36" t="s">
        <v>446</v>
      </c>
    </row>
    <row r="24" spans="1:18" s="3" customFormat="1" ht="15.75" x14ac:dyDescent="0.25">
      <c r="A24" s="35">
        <f t="shared" si="0"/>
        <v>18</v>
      </c>
      <c r="B24" s="6" t="s">
        <v>101</v>
      </c>
      <c r="C24" s="6" t="s">
        <v>101</v>
      </c>
      <c r="D24" s="6">
        <v>94</v>
      </c>
      <c r="E24" s="7">
        <v>1</v>
      </c>
      <c r="F24" s="7">
        <v>3</v>
      </c>
      <c r="G24" s="7">
        <v>1</v>
      </c>
      <c r="H24" s="7">
        <v>1</v>
      </c>
      <c r="I24" s="7">
        <v>2</v>
      </c>
      <c r="J24" s="6" t="s">
        <v>408</v>
      </c>
      <c r="K24" s="28">
        <v>7.11</v>
      </c>
      <c r="L24" s="7">
        <f t="shared" si="1"/>
        <v>3.8163999999999993</v>
      </c>
      <c r="M24" s="7">
        <f t="shared" si="2"/>
        <v>2.25</v>
      </c>
      <c r="N24" s="49">
        <f t="shared" si="3"/>
        <v>1.6961777777777776</v>
      </c>
      <c r="O24" s="24"/>
      <c r="P24" s="24"/>
      <c r="Q24" s="24"/>
      <c r="R24" s="36" t="s">
        <v>446</v>
      </c>
    </row>
    <row r="25" spans="1:18" s="3" customFormat="1" ht="15.75" x14ac:dyDescent="0.25">
      <c r="A25" s="35">
        <f t="shared" si="0"/>
        <v>19</v>
      </c>
      <c r="B25" s="6" t="s">
        <v>391</v>
      </c>
      <c r="C25" s="6" t="s">
        <v>391</v>
      </c>
      <c r="D25" s="6">
        <v>283</v>
      </c>
      <c r="E25" s="7">
        <v>1</v>
      </c>
      <c r="F25" s="7">
        <v>5</v>
      </c>
      <c r="G25" s="7"/>
      <c r="H25" s="7"/>
      <c r="I25" s="7">
        <v>5</v>
      </c>
      <c r="J25" s="6" t="s">
        <v>474</v>
      </c>
      <c r="K25" s="28" t="s">
        <v>475</v>
      </c>
      <c r="L25" s="7">
        <f t="shared" si="1"/>
        <v>11.489799999999999</v>
      </c>
      <c r="M25" s="7">
        <f t="shared" si="2"/>
        <v>3.75</v>
      </c>
      <c r="N25" s="49">
        <f t="shared" si="3"/>
        <v>3.0639466666666664</v>
      </c>
      <c r="O25" s="24"/>
      <c r="P25" s="24"/>
      <c r="Q25" s="24"/>
      <c r="R25" s="36" t="s">
        <v>446</v>
      </c>
    </row>
    <row r="26" spans="1:18" s="3" customFormat="1" ht="15.75" x14ac:dyDescent="0.25">
      <c r="A26" s="35">
        <f t="shared" si="0"/>
        <v>20</v>
      </c>
      <c r="B26" s="6" t="s">
        <v>392</v>
      </c>
      <c r="C26" s="6" t="s">
        <v>393</v>
      </c>
      <c r="D26" s="6">
        <v>229</v>
      </c>
      <c r="E26" s="7">
        <v>1</v>
      </c>
      <c r="F26" s="7">
        <v>4</v>
      </c>
      <c r="G26" s="7">
        <v>3</v>
      </c>
      <c r="H26" s="7">
        <v>1</v>
      </c>
      <c r="I26" s="7">
        <v>3</v>
      </c>
      <c r="J26" s="6" t="s">
        <v>107</v>
      </c>
      <c r="K26" s="28" t="s">
        <v>210</v>
      </c>
      <c r="L26" s="7">
        <f t="shared" si="1"/>
        <v>9.2973999999999997</v>
      </c>
      <c r="M26" s="7">
        <f t="shared" si="2"/>
        <v>3</v>
      </c>
      <c r="N26" s="49">
        <f t="shared" si="3"/>
        <v>3.0991333333333331</v>
      </c>
      <c r="O26" s="24"/>
      <c r="P26" s="24"/>
      <c r="Q26" s="24"/>
      <c r="R26" s="36" t="s">
        <v>446</v>
      </c>
    </row>
    <row r="27" spans="1:18" s="3" customFormat="1" ht="15.75" x14ac:dyDescent="0.25">
      <c r="A27" s="35">
        <f t="shared" si="0"/>
        <v>21</v>
      </c>
      <c r="B27" s="6" t="s">
        <v>394</v>
      </c>
      <c r="C27" s="6" t="s">
        <v>154</v>
      </c>
      <c r="D27" s="6">
        <v>292</v>
      </c>
      <c r="E27" s="7">
        <v>1</v>
      </c>
      <c r="F27" s="7">
        <v>3</v>
      </c>
      <c r="G27" s="7">
        <v>2</v>
      </c>
      <c r="H27" s="7">
        <v>1</v>
      </c>
      <c r="I27" s="7">
        <v>6</v>
      </c>
      <c r="J27" s="6" t="s">
        <v>106</v>
      </c>
      <c r="K27" s="28" t="s">
        <v>212</v>
      </c>
      <c r="L27" s="7">
        <f t="shared" si="1"/>
        <v>11.8552</v>
      </c>
      <c r="M27" s="7">
        <f t="shared" si="2"/>
        <v>2.25</v>
      </c>
      <c r="N27" s="49">
        <f t="shared" si="3"/>
        <v>5.2689777777777778</v>
      </c>
      <c r="O27" s="24"/>
      <c r="P27" s="24"/>
      <c r="Q27" s="24"/>
      <c r="R27" s="36" t="s">
        <v>446</v>
      </c>
    </row>
    <row r="28" spans="1:18" s="3" customFormat="1" ht="15.75" x14ac:dyDescent="0.25">
      <c r="A28" s="35">
        <f t="shared" si="0"/>
        <v>22</v>
      </c>
      <c r="B28" s="6" t="s">
        <v>395</v>
      </c>
      <c r="C28" s="6" t="s">
        <v>122</v>
      </c>
      <c r="D28" s="6">
        <v>401</v>
      </c>
      <c r="E28" s="7">
        <v>1</v>
      </c>
      <c r="F28" s="7">
        <v>4</v>
      </c>
      <c r="G28" s="7">
        <v>1</v>
      </c>
      <c r="H28" s="7">
        <v>1</v>
      </c>
      <c r="I28" s="7">
        <v>6</v>
      </c>
      <c r="J28" s="6" t="s">
        <v>106</v>
      </c>
      <c r="K28" s="28" t="s">
        <v>209</v>
      </c>
      <c r="L28" s="7">
        <f t="shared" si="1"/>
        <v>16.280599999999996</v>
      </c>
      <c r="M28" s="7">
        <f t="shared" si="2"/>
        <v>3</v>
      </c>
      <c r="N28" s="49">
        <f t="shared" si="3"/>
        <v>5.4268666666666654</v>
      </c>
      <c r="O28" s="24"/>
      <c r="P28" s="24"/>
      <c r="Q28" s="24"/>
      <c r="R28" s="36" t="s">
        <v>446</v>
      </c>
    </row>
    <row r="29" spans="1:18" s="3" customFormat="1" ht="15.75" x14ac:dyDescent="0.25">
      <c r="A29" s="35">
        <f t="shared" si="0"/>
        <v>23</v>
      </c>
      <c r="B29" s="6" t="s">
        <v>123</v>
      </c>
      <c r="C29" s="6" t="s">
        <v>123</v>
      </c>
      <c r="D29" s="6">
        <v>239</v>
      </c>
      <c r="E29" s="7">
        <v>1</v>
      </c>
      <c r="F29" s="7">
        <v>2</v>
      </c>
      <c r="G29" s="7">
        <v>1</v>
      </c>
      <c r="H29" s="7">
        <v>1</v>
      </c>
      <c r="I29" s="7">
        <v>5</v>
      </c>
      <c r="J29" s="6" t="s">
        <v>409</v>
      </c>
      <c r="K29" s="28" t="s">
        <v>410</v>
      </c>
      <c r="L29" s="7">
        <f t="shared" si="1"/>
        <v>9.7033999999999985</v>
      </c>
      <c r="M29" s="7">
        <f t="shared" si="2"/>
        <v>1.5</v>
      </c>
      <c r="N29" s="49">
        <f t="shared" si="3"/>
        <v>6.4689333333333323</v>
      </c>
      <c r="O29" s="24"/>
      <c r="P29" s="24"/>
      <c r="Q29" s="24"/>
      <c r="R29" s="36" t="s">
        <v>446</v>
      </c>
    </row>
    <row r="30" spans="1:18" s="3" customFormat="1" ht="15.75" x14ac:dyDescent="0.25">
      <c r="A30" s="35">
        <f t="shared" si="0"/>
        <v>24</v>
      </c>
      <c r="B30" s="6" t="s">
        <v>109</v>
      </c>
      <c r="C30" s="6" t="s">
        <v>109</v>
      </c>
      <c r="D30" s="6">
        <v>132</v>
      </c>
      <c r="E30" s="7">
        <v>1</v>
      </c>
      <c r="F30" s="7">
        <v>3</v>
      </c>
      <c r="G30" s="7">
        <v>2</v>
      </c>
      <c r="H30" s="7">
        <v>1</v>
      </c>
      <c r="I30" s="7">
        <v>3</v>
      </c>
      <c r="J30" s="6" t="s">
        <v>411</v>
      </c>
      <c r="K30" s="28" t="s">
        <v>194</v>
      </c>
      <c r="L30" s="7">
        <f t="shared" si="1"/>
        <v>5.3591999999999995</v>
      </c>
      <c r="M30" s="7">
        <f t="shared" si="2"/>
        <v>2.25</v>
      </c>
      <c r="N30" s="49">
        <f t="shared" si="3"/>
        <v>2.3818666666666664</v>
      </c>
      <c r="O30" s="24"/>
      <c r="P30" s="24"/>
      <c r="Q30" s="24"/>
      <c r="R30" s="36" t="s">
        <v>446</v>
      </c>
    </row>
    <row r="31" spans="1:18" s="3" customFormat="1" ht="15.75" x14ac:dyDescent="0.25">
      <c r="A31" s="35">
        <f t="shared" si="0"/>
        <v>25</v>
      </c>
      <c r="B31" s="6" t="s">
        <v>396</v>
      </c>
      <c r="C31" s="6" t="s">
        <v>110</v>
      </c>
      <c r="D31" s="6">
        <v>53</v>
      </c>
      <c r="E31" s="7">
        <v>1</v>
      </c>
      <c r="F31" s="7">
        <v>2</v>
      </c>
      <c r="G31" s="7">
        <v>2</v>
      </c>
      <c r="H31" s="7"/>
      <c r="I31" s="7">
        <v>2</v>
      </c>
      <c r="J31" s="6" t="s">
        <v>15</v>
      </c>
      <c r="K31" s="28">
        <v>6.17</v>
      </c>
      <c r="L31" s="7">
        <f t="shared" si="1"/>
        <v>2.1518000000000002</v>
      </c>
      <c r="M31" s="7">
        <f t="shared" si="2"/>
        <v>1.5</v>
      </c>
      <c r="N31" s="49">
        <f t="shared" si="3"/>
        <v>1.4345333333333334</v>
      </c>
      <c r="O31" s="24"/>
      <c r="P31" s="24"/>
      <c r="Q31" s="24"/>
      <c r="R31" s="36" t="s">
        <v>446</v>
      </c>
    </row>
    <row r="32" spans="1:18" s="3" customFormat="1" ht="15.75" x14ac:dyDescent="0.25">
      <c r="A32" s="35">
        <f t="shared" si="0"/>
        <v>26</v>
      </c>
      <c r="B32" s="6" t="s">
        <v>142</v>
      </c>
      <c r="C32" s="6" t="s">
        <v>142</v>
      </c>
      <c r="D32" s="6">
        <v>216</v>
      </c>
      <c r="E32" s="7">
        <v>1</v>
      </c>
      <c r="F32" s="7">
        <v>3</v>
      </c>
      <c r="G32" s="7">
        <v>2</v>
      </c>
      <c r="H32" s="7">
        <v>1</v>
      </c>
      <c r="I32" s="7">
        <v>3</v>
      </c>
      <c r="J32" s="6" t="s">
        <v>116</v>
      </c>
      <c r="K32" s="28" t="s">
        <v>231</v>
      </c>
      <c r="L32" s="7">
        <f t="shared" si="1"/>
        <v>8.7695999999999987</v>
      </c>
      <c r="M32" s="7">
        <f t="shared" si="2"/>
        <v>2.25</v>
      </c>
      <c r="N32" s="49">
        <f t="shared" si="3"/>
        <v>3.8975999999999993</v>
      </c>
      <c r="O32" s="24"/>
      <c r="P32" s="24"/>
      <c r="Q32" s="24"/>
      <c r="R32" s="36" t="s">
        <v>446</v>
      </c>
    </row>
    <row r="33" spans="1:18" s="3" customFormat="1" ht="15.75" x14ac:dyDescent="0.25">
      <c r="A33" s="35">
        <f t="shared" si="0"/>
        <v>27</v>
      </c>
      <c r="B33" s="6" t="s">
        <v>111</v>
      </c>
      <c r="C33" s="6" t="s">
        <v>111</v>
      </c>
      <c r="D33" s="6">
        <v>13</v>
      </c>
      <c r="E33" s="7">
        <v>1</v>
      </c>
      <c r="F33" s="7">
        <v>2</v>
      </c>
      <c r="G33" s="7">
        <v>1</v>
      </c>
      <c r="H33" s="7"/>
      <c r="I33" s="7">
        <v>1</v>
      </c>
      <c r="J33" s="6" t="s">
        <v>118</v>
      </c>
      <c r="K33" s="28">
        <v>19</v>
      </c>
      <c r="L33" s="7">
        <f t="shared" si="1"/>
        <v>0.52779999999999994</v>
      </c>
      <c r="M33" s="7">
        <f t="shared" si="2"/>
        <v>1.5</v>
      </c>
      <c r="N33" s="49">
        <f t="shared" si="3"/>
        <v>0.35186666666666661</v>
      </c>
      <c r="O33" s="24"/>
      <c r="P33" s="24"/>
      <c r="Q33" s="24"/>
      <c r="R33" s="36" t="s">
        <v>446</v>
      </c>
    </row>
    <row r="34" spans="1:18" s="3" customFormat="1" ht="15.75" x14ac:dyDescent="0.25">
      <c r="A34" s="35">
        <f t="shared" si="0"/>
        <v>28</v>
      </c>
      <c r="B34" s="6" t="s">
        <v>397</v>
      </c>
      <c r="C34" s="6" t="s">
        <v>112</v>
      </c>
      <c r="D34" s="6">
        <v>73</v>
      </c>
      <c r="E34" s="7">
        <v>1</v>
      </c>
      <c r="F34" s="7">
        <v>2</v>
      </c>
      <c r="G34" s="7">
        <v>1</v>
      </c>
      <c r="H34" s="7">
        <v>1</v>
      </c>
      <c r="I34" s="7">
        <v>2</v>
      </c>
      <c r="J34" s="6" t="s">
        <v>413</v>
      </c>
      <c r="K34" s="28">
        <v>21.19</v>
      </c>
      <c r="L34" s="7">
        <f t="shared" si="1"/>
        <v>2.9638</v>
      </c>
      <c r="M34" s="7">
        <f t="shared" si="2"/>
        <v>1.5</v>
      </c>
      <c r="N34" s="49">
        <f t="shared" si="3"/>
        <v>1.9758666666666667</v>
      </c>
      <c r="O34" s="24"/>
      <c r="P34" s="24"/>
      <c r="Q34" s="24"/>
      <c r="R34" s="36" t="s">
        <v>446</v>
      </c>
    </row>
    <row r="35" spans="1:18" s="3" customFormat="1" ht="15.75" x14ac:dyDescent="0.25">
      <c r="A35" s="35">
        <f t="shared" si="0"/>
        <v>29</v>
      </c>
      <c r="B35" s="6" t="s">
        <v>113</v>
      </c>
      <c r="C35" s="6" t="s">
        <v>113</v>
      </c>
      <c r="D35" s="6">
        <v>11</v>
      </c>
      <c r="E35" s="7">
        <v>1</v>
      </c>
      <c r="F35" s="7">
        <v>2</v>
      </c>
      <c r="G35" s="7"/>
      <c r="H35" s="7"/>
      <c r="I35" s="7">
        <v>1</v>
      </c>
      <c r="J35" s="6" t="s">
        <v>412</v>
      </c>
      <c r="K35" s="28">
        <v>2</v>
      </c>
      <c r="L35" s="7">
        <f t="shared" si="1"/>
        <v>0.4466</v>
      </c>
      <c r="M35" s="7">
        <f t="shared" si="2"/>
        <v>1.5</v>
      </c>
      <c r="N35" s="49">
        <f t="shared" si="3"/>
        <v>0.29773333333333335</v>
      </c>
      <c r="O35" s="24"/>
      <c r="P35" s="24"/>
      <c r="Q35" s="24"/>
      <c r="R35" s="36" t="s">
        <v>446</v>
      </c>
    </row>
    <row r="36" spans="1:18" s="3" customFormat="1" ht="15.75" x14ac:dyDescent="0.25">
      <c r="A36" s="35">
        <f t="shared" si="0"/>
        <v>30</v>
      </c>
      <c r="B36" s="6" t="s">
        <v>114</v>
      </c>
      <c r="C36" s="6" t="s">
        <v>114</v>
      </c>
      <c r="D36" s="6">
        <v>196</v>
      </c>
      <c r="E36" s="7">
        <v>1</v>
      </c>
      <c r="F36" s="7">
        <v>3</v>
      </c>
      <c r="G36" s="7">
        <v>1</v>
      </c>
      <c r="H36" s="7"/>
      <c r="I36" s="7">
        <v>4</v>
      </c>
      <c r="J36" s="6" t="s">
        <v>72</v>
      </c>
      <c r="K36" s="28" t="s">
        <v>195</v>
      </c>
      <c r="L36" s="7">
        <f t="shared" si="1"/>
        <v>7.9576000000000002</v>
      </c>
      <c r="M36" s="7">
        <f t="shared" si="2"/>
        <v>2.25</v>
      </c>
      <c r="N36" s="49">
        <f t="shared" si="3"/>
        <v>3.5367111111111114</v>
      </c>
      <c r="O36" s="24"/>
      <c r="P36" s="24"/>
      <c r="Q36" s="24"/>
      <c r="R36" s="36" t="s">
        <v>446</v>
      </c>
    </row>
    <row r="37" spans="1:18" s="3" customFormat="1" ht="15.75" x14ac:dyDescent="0.25">
      <c r="A37" s="35">
        <f t="shared" si="0"/>
        <v>31</v>
      </c>
      <c r="B37" s="6" t="s">
        <v>188</v>
      </c>
      <c r="C37" s="6" t="s">
        <v>188</v>
      </c>
      <c r="D37" s="6">
        <v>148</v>
      </c>
      <c r="E37" s="7">
        <v>1</v>
      </c>
      <c r="F37" s="7">
        <v>2</v>
      </c>
      <c r="G37" s="7">
        <v>1</v>
      </c>
      <c r="H37" s="7">
        <v>1</v>
      </c>
      <c r="I37" s="7">
        <v>4</v>
      </c>
      <c r="J37" s="6" t="s">
        <v>72</v>
      </c>
      <c r="K37" s="28" t="s">
        <v>195</v>
      </c>
      <c r="L37" s="7">
        <f t="shared" si="1"/>
        <v>6.0087999999999999</v>
      </c>
      <c r="M37" s="7">
        <f t="shared" si="2"/>
        <v>1.5</v>
      </c>
      <c r="N37" s="49">
        <f t="shared" si="3"/>
        <v>4.0058666666666669</v>
      </c>
      <c r="O37" s="24"/>
      <c r="P37" s="24"/>
      <c r="Q37" s="24"/>
      <c r="R37" s="36" t="s">
        <v>446</v>
      </c>
    </row>
    <row r="38" spans="1:18" s="3" customFormat="1" ht="15.75" x14ac:dyDescent="0.25">
      <c r="A38" s="35">
        <f t="shared" si="0"/>
        <v>32</v>
      </c>
      <c r="B38" s="6" t="s">
        <v>115</v>
      </c>
      <c r="C38" s="6" t="s">
        <v>115</v>
      </c>
      <c r="D38" s="6">
        <v>219</v>
      </c>
      <c r="E38" s="7">
        <v>1</v>
      </c>
      <c r="F38" s="7">
        <v>3</v>
      </c>
      <c r="G38" s="7">
        <v>1</v>
      </c>
      <c r="H38" s="7">
        <v>1</v>
      </c>
      <c r="I38" s="7">
        <v>4</v>
      </c>
      <c r="J38" s="6" t="s">
        <v>72</v>
      </c>
      <c r="K38" s="28" t="s">
        <v>195</v>
      </c>
      <c r="L38" s="7">
        <f t="shared" si="1"/>
        <v>8.8914000000000009</v>
      </c>
      <c r="M38" s="7">
        <f t="shared" si="2"/>
        <v>2.25</v>
      </c>
      <c r="N38" s="49">
        <f t="shared" si="3"/>
        <v>3.9517333333333338</v>
      </c>
      <c r="O38" s="24"/>
      <c r="P38" s="24"/>
      <c r="Q38" s="24"/>
      <c r="R38" s="36" t="s">
        <v>446</v>
      </c>
    </row>
    <row r="39" spans="1:18" ht="15.75" x14ac:dyDescent="0.25">
      <c r="A39" s="35">
        <f t="shared" si="0"/>
        <v>33</v>
      </c>
      <c r="B39" s="6" t="s">
        <v>398</v>
      </c>
      <c r="C39" s="6" t="s">
        <v>399</v>
      </c>
      <c r="D39" s="6">
        <v>25</v>
      </c>
      <c r="E39" s="7">
        <v>1</v>
      </c>
      <c r="F39" s="7">
        <v>2</v>
      </c>
      <c r="G39" s="7"/>
      <c r="H39" s="7"/>
      <c r="I39" s="7">
        <v>1</v>
      </c>
      <c r="J39" s="6" t="s">
        <v>117</v>
      </c>
      <c r="K39" s="28">
        <v>15</v>
      </c>
      <c r="L39" s="7">
        <f t="shared" si="1"/>
        <v>1.0149999999999999</v>
      </c>
      <c r="M39" s="7">
        <f t="shared" si="2"/>
        <v>1.5</v>
      </c>
      <c r="N39" s="49">
        <f t="shared" si="3"/>
        <v>0.67666666666666664</v>
      </c>
      <c r="O39" s="24"/>
      <c r="P39" s="24"/>
      <c r="Q39" s="24"/>
      <c r="R39" s="36" t="s">
        <v>446</v>
      </c>
    </row>
    <row r="40" spans="1:18" ht="15.75" x14ac:dyDescent="0.25">
      <c r="A40" s="35">
        <f t="shared" si="0"/>
        <v>34</v>
      </c>
      <c r="B40" s="6" t="s">
        <v>463</v>
      </c>
      <c r="C40" s="6" t="s">
        <v>155</v>
      </c>
      <c r="D40" s="6">
        <v>181</v>
      </c>
      <c r="E40" s="7"/>
      <c r="F40" s="7">
        <v>2</v>
      </c>
      <c r="G40" s="7"/>
      <c r="H40" s="7"/>
      <c r="I40" s="7">
        <v>3</v>
      </c>
      <c r="J40" s="6" t="s">
        <v>105</v>
      </c>
      <c r="K40" s="73" t="s">
        <v>208</v>
      </c>
      <c r="L40" s="7">
        <f t="shared" si="1"/>
        <v>7.3485999999999994</v>
      </c>
      <c r="M40" s="7">
        <f t="shared" si="2"/>
        <v>1.5</v>
      </c>
      <c r="N40" s="49">
        <f t="shared" si="3"/>
        <v>4.8990666666666662</v>
      </c>
      <c r="O40" s="24"/>
      <c r="P40" s="24"/>
      <c r="Q40" s="24"/>
      <c r="R40" s="36" t="s">
        <v>446</v>
      </c>
    </row>
    <row r="41" spans="1:18" ht="15.75" x14ac:dyDescent="0.25">
      <c r="A41" s="35">
        <f t="shared" si="0"/>
        <v>35</v>
      </c>
      <c r="B41" s="6" t="s">
        <v>464</v>
      </c>
      <c r="C41" s="6" t="s">
        <v>402</v>
      </c>
      <c r="D41" s="6">
        <v>310</v>
      </c>
      <c r="E41" s="7">
        <v>1</v>
      </c>
      <c r="F41" s="7">
        <v>4</v>
      </c>
      <c r="G41" s="7">
        <v>1</v>
      </c>
      <c r="H41" s="7">
        <v>1</v>
      </c>
      <c r="I41" s="7">
        <v>5</v>
      </c>
      <c r="J41" s="6" t="s">
        <v>108</v>
      </c>
      <c r="K41" s="28" t="s">
        <v>213</v>
      </c>
      <c r="L41" s="7">
        <f t="shared" si="1"/>
        <v>12.585999999999999</v>
      </c>
      <c r="M41" s="7">
        <f t="shared" si="2"/>
        <v>3</v>
      </c>
      <c r="N41" s="49">
        <f t="shared" si="3"/>
        <v>4.1953333333333331</v>
      </c>
      <c r="O41" s="24"/>
      <c r="P41" s="24"/>
      <c r="Q41" s="24"/>
      <c r="R41" s="36" t="s">
        <v>446</v>
      </c>
    </row>
    <row r="42" spans="1:18" ht="15.75" x14ac:dyDescent="0.25">
      <c r="A42" s="35">
        <f t="shared" si="0"/>
        <v>36</v>
      </c>
      <c r="B42" s="6" t="s">
        <v>400</v>
      </c>
      <c r="C42" s="6" t="s">
        <v>401</v>
      </c>
      <c r="D42" s="6">
        <v>392</v>
      </c>
      <c r="E42" s="7">
        <v>1</v>
      </c>
      <c r="F42" s="7">
        <v>4</v>
      </c>
      <c r="G42" s="7">
        <v>2</v>
      </c>
      <c r="H42" s="7"/>
      <c r="I42" s="7">
        <v>7</v>
      </c>
      <c r="J42" s="6" t="s">
        <v>71</v>
      </c>
      <c r="K42" s="28" t="s">
        <v>192</v>
      </c>
      <c r="L42" s="7">
        <f t="shared" si="1"/>
        <v>15.9152</v>
      </c>
      <c r="M42" s="7">
        <f t="shared" si="2"/>
        <v>3</v>
      </c>
      <c r="N42" s="49">
        <f t="shared" si="3"/>
        <v>5.3050666666666668</v>
      </c>
      <c r="O42" s="24"/>
      <c r="P42" s="24"/>
      <c r="Q42" s="24"/>
      <c r="R42" s="36" t="s">
        <v>446</v>
      </c>
    </row>
    <row r="43" spans="1:18" ht="15.75" x14ac:dyDescent="0.25">
      <c r="A43" s="35">
        <f t="shared" si="0"/>
        <v>37</v>
      </c>
      <c r="B43" s="6" t="s">
        <v>465</v>
      </c>
      <c r="C43" s="6" t="s">
        <v>157</v>
      </c>
      <c r="D43" s="6">
        <v>257</v>
      </c>
      <c r="E43" s="7"/>
      <c r="F43" s="7">
        <v>3</v>
      </c>
      <c r="G43" s="7"/>
      <c r="H43" s="7"/>
      <c r="I43" s="7">
        <v>3</v>
      </c>
      <c r="J43" s="6" t="s">
        <v>105</v>
      </c>
      <c r="K43" s="28" t="s">
        <v>208</v>
      </c>
      <c r="L43" s="7">
        <f t="shared" si="1"/>
        <v>10.434199999999999</v>
      </c>
      <c r="M43" s="7">
        <f t="shared" si="2"/>
        <v>2.25</v>
      </c>
      <c r="N43" s="49">
        <f t="shared" si="3"/>
        <v>4.6374222222222219</v>
      </c>
      <c r="O43" s="24" t="s">
        <v>439</v>
      </c>
      <c r="P43" s="24"/>
      <c r="Q43" s="24"/>
      <c r="R43" s="36" t="s">
        <v>446</v>
      </c>
    </row>
    <row r="44" spans="1:18" ht="15.75" x14ac:dyDescent="0.25">
      <c r="A44" s="35">
        <f t="shared" si="0"/>
        <v>38</v>
      </c>
      <c r="B44" s="6" t="s">
        <v>466</v>
      </c>
      <c r="C44" s="6" t="s">
        <v>156</v>
      </c>
      <c r="D44" s="6">
        <v>324</v>
      </c>
      <c r="E44" s="7"/>
      <c r="F44" s="7">
        <v>3</v>
      </c>
      <c r="G44" s="7"/>
      <c r="H44" s="7"/>
      <c r="I44" s="7">
        <v>3</v>
      </c>
      <c r="J44" s="6" t="s">
        <v>104</v>
      </c>
      <c r="K44" s="28" t="s">
        <v>208</v>
      </c>
      <c r="L44" s="7">
        <f t="shared" si="1"/>
        <v>13.154399999999999</v>
      </c>
      <c r="M44" s="7">
        <f t="shared" si="2"/>
        <v>2.25</v>
      </c>
      <c r="N44" s="49">
        <f t="shared" si="3"/>
        <v>5.8463999999999992</v>
      </c>
      <c r="O44" s="24" t="s">
        <v>439</v>
      </c>
      <c r="P44" s="24"/>
      <c r="Q44" s="24"/>
      <c r="R44" s="36" t="s">
        <v>446</v>
      </c>
    </row>
    <row r="45" spans="1:18" ht="15.75" x14ac:dyDescent="0.25">
      <c r="A45" s="35">
        <f t="shared" si="0"/>
        <v>39</v>
      </c>
      <c r="B45" s="6" t="s">
        <v>467</v>
      </c>
      <c r="C45" s="6" t="s">
        <v>158</v>
      </c>
      <c r="D45" s="6">
        <v>223</v>
      </c>
      <c r="E45" s="7"/>
      <c r="F45" s="7">
        <v>5</v>
      </c>
      <c r="G45" s="7"/>
      <c r="H45" s="7"/>
      <c r="I45" s="7">
        <v>3</v>
      </c>
      <c r="J45" s="6" t="s">
        <v>104</v>
      </c>
      <c r="K45" s="28" t="s">
        <v>208</v>
      </c>
      <c r="L45" s="7">
        <f t="shared" si="1"/>
        <v>9.053799999999999</v>
      </c>
      <c r="M45" s="7">
        <f t="shared" si="2"/>
        <v>3.75</v>
      </c>
      <c r="N45" s="49">
        <f t="shared" si="3"/>
        <v>2.4143466666666664</v>
      </c>
      <c r="O45" s="24" t="s">
        <v>439</v>
      </c>
      <c r="P45" s="24"/>
      <c r="Q45" s="24"/>
      <c r="R45" s="36" t="s">
        <v>446</v>
      </c>
    </row>
    <row r="46" spans="1:18" ht="1.5" customHeight="1" x14ac:dyDescent="0.25">
      <c r="A46" s="26"/>
      <c r="B46" s="26"/>
      <c r="C46" s="26"/>
      <c r="D46" s="26" t="s">
        <v>438</v>
      </c>
      <c r="E46" s="26"/>
      <c r="F46" s="26"/>
      <c r="G46" s="26"/>
      <c r="H46" s="26"/>
      <c r="I46" s="26"/>
      <c r="J46" s="26"/>
      <c r="K46" s="26"/>
      <c r="L46" s="24"/>
      <c r="M46" s="24"/>
      <c r="N46" s="24"/>
      <c r="O46" s="24"/>
      <c r="P46" s="24"/>
      <c r="Q46" s="24"/>
      <c r="R46" s="24"/>
    </row>
    <row r="47" spans="1:18" hidden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4"/>
      <c r="L47" s="24"/>
      <c r="M47" s="24"/>
      <c r="N47" s="24"/>
      <c r="O47" s="24"/>
      <c r="P47" s="24"/>
      <c r="Q47" s="24"/>
      <c r="R47" s="24"/>
    </row>
    <row r="48" spans="1:18" ht="15" customHeight="1" x14ac:dyDescent="0.25">
      <c r="A48" s="92" t="s">
        <v>8</v>
      </c>
      <c r="B48" s="103" t="s">
        <v>9</v>
      </c>
      <c r="C48" s="104"/>
      <c r="D48" s="96" t="s">
        <v>189</v>
      </c>
      <c r="E48" s="91" t="s">
        <v>479</v>
      </c>
      <c r="F48" s="91"/>
      <c r="G48" s="91"/>
      <c r="H48" s="91"/>
      <c r="I48" s="92" t="s">
        <v>11</v>
      </c>
      <c r="J48" s="91" t="s">
        <v>12</v>
      </c>
      <c r="K48" s="91" t="s">
        <v>13</v>
      </c>
      <c r="L48" s="92" t="s">
        <v>164</v>
      </c>
      <c r="M48" s="92" t="s">
        <v>170</v>
      </c>
      <c r="N48" s="91" t="s">
        <v>165</v>
      </c>
      <c r="O48" s="96" t="s">
        <v>163</v>
      </c>
      <c r="P48" s="24"/>
      <c r="Q48" s="24"/>
      <c r="R48" s="88" t="s">
        <v>444</v>
      </c>
    </row>
    <row r="49" spans="1:18" ht="19.5" customHeight="1" x14ac:dyDescent="0.25">
      <c r="A49" s="92"/>
      <c r="B49" s="105"/>
      <c r="C49" s="106"/>
      <c r="D49" s="97"/>
      <c r="E49" s="91"/>
      <c r="F49" s="91"/>
      <c r="G49" s="91"/>
      <c r="H49" s="91"/>
      <c r="I49" s="92"/>
      <c r="J49" s="91"/>
      <c r="K49" s="91"/>
      <c r="L49" s="92"/>
      <c r="M49" s="92"/>
      <c r="N49" s="91"/>
      <c r="O49" s="97"/>
      <c r="P49" s="24"/>
      <c r="Q49" s="24"/>
      <c r="R49" s="89"/>
    </row>
    <row r="50" spans="1:18" ht="15.75" x14ac:dyDescent="0.25">
      <c r="A50" s="7">
        <v>1</v>
      </c>
      <c r="B50" s="114" t="s">
        <v>119</v>
      </c>
      <c r="C50" s="115"/>
      <c r="D50" s="8">
        <v>129</v>
      </c>
      <c r="E50" s="116">
        <v>1.1399999999999999</v>
      </c>
      <c r="F50" s="116"/>
      <c r="G50" s="116"/>
      <c r="H50" s="116"/>
      <c r="I50" s="7">
        <v>3</v>
      </c>
      <c r="J50" s="7" t="s">
        <v>105</v>
      </c>
      <c r="K50" s="7" t="s">
        <v>159</v>
      </c>
      <c r="L50" s="7">
        <f>D50</f>
        <v>129</v>
      </c>
      <c r="M50" s="54">
        <f>0.0058*L50*7</f>
        <v>5.2374000000000001</v>
      </c>
      <c r="N50" s="54">
        <f>M50/I50</f>
        <v>1.7458</v>
      </c>
      <c r="O50" s="7">
        <f>L50*0.177</f>
        <v>22.832999999999998</v>
      </c>
      <c r="P50" s="24"/>
      <c r="Q50" s="24"/>
      <c r="R50" s="39" t="s">
        <v>448</v>
      </c>
    </row>
    <row r="51" spans="1:18" ht="15.75" x14ac:dyDescent="0.25">
      <c r="A51" s="7">
        <f t="shared" ref="A51:A62" si="4">A50+1</f>
        <v>2</v>
      </c>
      <c r="B51" s="117" t="s">
        <v>124</v>
      </c>
      <c r="C51" s="118"/>
      <c r="D51" s="8">
        <v>31</v>
      </c>
      <c r="E51" s="116">
        <v>0.12</v>
      </c>
      <c r="F51" s="116"/>
      <c r="G51" s="116"/>
      <c r="H51" s="116"/>
      <c r="I51" s="7">
        <v>2</v>
      </c>
      <c r="J51" s="7" t="s">
        <v>89</v>
      </c>
      <c r="K51" s="7" t="s">
        <v>436</v>
      </c>
      <c r="L51" s="7">
        <f t="shared" ref="L51:L62" si="5">D51</f>
        <v>31</v>
      </c>
      <c r="M51" s="54">
        <f t="shared" ref="M51:M62" si="6">0.0058*L51*7</f>
        <v>1.2585999999999999</v>
      </c>
      <c r="N51" s="54">
        <f t="shared" ref="N51:N62" si="7">M51/I51</f>
        <v>0.62929999999999997</v>
      </c>
      <c r="O51" s="7">
        <f t="shared" ref="O51:O62" si="8">L51*0.177</f>
        <v>5.4870000000000001</v>
      </c>
      <c r="P51" s="24"/>
      <c r="Q51" s="24"/>
      <c r="R51" s="39" t="s">
        <v>448</v>
      </c>
    </row>
    <row r="52" spans="1:18" ht="15.75" x14ac:dyDescent="0.25">
      <c r="A52" s="7">
        <f t="shared" si="4"/>
        <v>3</v>
      </c>
      <c r="B52" s="117" t="s">
        <v>125</v>
      </c>
      <c r="C52" s="118"/>
      <c r="D52" s="8"/>
      <c r="E52" s="116">
        <v>0.12</v>
      </c>
      <c r="F52" s="116"/>
      <c r="G52" s="116"/>
      <c r="H52" s="116"/>
      <c r="I52" s="7">
        <v>1</v>
      </c>
      <c r="J52" s="7" t="s">
        <v>55</v>
      </c>
      <c r="K52" s="7">
        <v>36</v>
      </c>
      <c r="L52" s="7">
        <f t="shared" si="5"/>
        <v>0</v>
      </c>
      <c r="M52" s="54">
        <f t="shared" si="6"/>
        <v>0</v>
      </c>
      <c r="N52" s="54">
        <f t="shared" si="7"/>
        <v>0</v>
      </c>
      <c r="O52" s="7">
        <f t="shared" si="8"/>
        <v>0</v>
      </c>
      <c r="P52" s="24"/>
      <c r="Q52" s="24"/>
      <c r="R52" s="39" t="s">
        <v>448</v>
      </c>
    </row>
    <row r="53" spans="1:18" ht="15.75" x14ac:dyDescent="0.25">
      <c r="A53" s="7">
        <f t="shared" si="4"/>
        <v>4</v>
      </c>
      <c r="B53" s="117" t="s">
        <v>172</v>
      </c>
      <c r="C53" s="118"/>
      <c r="D53" s="8"/>
      <c r="E53" s="116">
        <v>0.17</v>
      </c>
      <c r="F53" s="116"/>
      <c r="G53" s="116"/>
      <c r="H53" s="116"/>
      <c r="I53" s="7">
        <v>1</v>
      </c>
      <c r="J53" s="7" t="s">
        <v>55</v>
      </c>
      <c r="K53" s="7">
        <v>61</v>
      </c>
      <c r="L53" s="7">
        <f t="shared" si="5"/>
        <v>0</v>
      </c>
      <c r="M53" s="54">
        <f t="shared" si="6"/>
        <v>0</v>
      </c>
      <c r="N53" s="54">
        <f t="shared" si="7"/>
        <v>0</v>
      </c>
      <c r="O53" s="7">
        <f t="shared" si="8"/>
        <v>0</v>
      </c>
      <c r="P53" s="24"/>
      <c r="Q53" s="24"/>
      <c r="R53" s="39" t="s">
        <v>448</v>
      </c>
    </row>
    <row r="54" spans="1:18" ht="15.75" x14ac:dyDescent="0.25">
      <c r="A54" s="7">
        <f t="shared" si="4"/>
        <v>5</v>
      </c>
      <c r="B54" s="117" t="s">
        <v>173</v>
      </c>
      <c r="C54" s="118"/>
      <c r="D54" s="8"/>
      <c r="E54" s="116">
        <v>0.47</v>
      </c>
      <c r="F54" s="116"/>
      <c r="G54" s="116"/>
      <c r="H54" s="116"/>
      <c r="I54" s="7">
        <v>1</v>
      </c>
      <c r="J54" s="7" t="s">
        <v>55</v>
      </c>
      <c r="K54" s="7">
        <v>61</v>
      </c>
      <c r="L54" s="7">
        <f t="shared" si="5"/>
        <v>0</v>
      </c>
      <c r="M54" s="54">
        <f t="shared" si="6"/>
        <v>0</v>
      </c>
      <c r="N54" s="54">
        <f t="shared" si="7"/>
        <v>0</v>
      </c>
      <c r="O54" s="7">
        <f t="shared" si="8"/>
        <v>0</v>
      </c>
      <c r="P54" s="24"/>
      <c r="Q54" s="24"/>
      <c r="R54" s="39" t="s">
        <v>448</v>
      </c>
    </row>
    <row r="55" spans="1:18" ht="15.75" x14ac:dyDescent="0.25">
      <c r="A55" s="7">
        <f t="shared" si="4"/>
        <v>6</v>
      </c>
      <c r="B55" s="117" t="s">
        <v>174</v>
      </c>
      <c r="C55" s="118"/>
      <c r="D55" s="8"/>
      <c r="E55" s="116">
        <v>0.17</v>
      </c>
      <c r="F55" s="116"/>
      <c r="G55" s="116"/>
      <c r="H55" s="116"/>
      <c r="I55" s="7">
        <v>1</v>
      </c>
      <c r="J55" s="7" t="s">
        <v>55</v>
      </c>
      <c r="K55" s="7">
        <v>61</v>
      </c>
      <c r="L55" s="7">
        <f t="shared" si="5"/>
        <v>0</v>
      </c>
      <c r="M55" s="54">
        <f t="shared" si="6"/>
        <v>0</v>
      </c>
      <c r="N55" s="54">
        <f t="shared" si="7"/>
        <v>0</v>
      </c>
      <c r="O55" s="7">
        <f t="shared" si="8"/>
        <v>0</v>
      </c>
      <c r="P55" s="24"/>
      <c r="Q55" s="24"/>
      <c r="R55" s="39" t="s">
        <v>448</v>
      </c>
    </row>
    <row r="56" spans="1:18" ht="15.75" x14ac:dyDescent="0.25">
      <c r="A56" s="7">
        <f t="shared" si="4"/>
        <v>7</v>
      </c>
      <c r="B56" s="117" t="s">
        <v>126</v>
      </c>
      <c r="C56" s="118"/>
      <c r="D56" s="8"/>
      <c r="E56" s="116">
        <v>1.1000000000000001</v>
      </c>
      <c r="F56" s="116"/>
      <c r="G56" s="116"/>
      <c r="H56" s="116"/>
      <c r="I56" s="7">
        <v>1</v>
      </c>
      <c r="J56" s="7" t="s">
        <v>18</v>
      </c>
      <c r="K56" s="7">
        <v>37</v>
      </c>
      <c r="L56" s="7">
        <f t="shared" si="5"/>
        <v>0</v>
      </c>
      <c r="M56" s="54">
        <f t="shared" si="6"/>
        <v>0</v>
      </c>
      <c r="N56" s="54">
        <f t="shared" si="7"/>
        <v>0</v>
      </c>
      <c r="O56" s="7">
        <f t="shared" si="8"/>
        <v>0</v>
      </c>
      <c r="P56" s="24"/>
      <c r="Q56" s="24"/>
      <c r="R56" s="39" t="s">
        <v>448</v>
      </c>
    </row>
    <row r="57" spans="1:18" ht="15.75" x14ac:dyDescent="0.25">
      <c r="A57" s="7">
        <f t="shared" si="4"/>
        <v>8</v>
      </c>
      <c r="B57" s="117" t="s">
        <v>127</v>
      </c>
      <c r="C57" s="118"/>
      <c r="D57" s="8"/>
      <c r="E57" s="116">
        <v>0.16</v>
      </c>
      <c r="F57" s="116"/>
      <c r="G57" s="116"/>
      <c r="H57" s="116"/>
      <c r="I57" s="7">
        <v>1</v>
      </c>
      <c r="J57" s="7" t="s">
        <v>55</v>
      </c>
      <c r="K57" s="7">
        <v>60</v>
      </c>
      <c r="L57" s="7">
        <f t="shared" si="5"/>
        <v>0</v>
      </c>
      <c r="M57" s="54">
        <f t="shared" si="6"/>
        <v>0</v>
      </c>
      <c r="N57" s="54">
        <f t="shared" si="7"/>
        <v>0</v>
      </c>
      <c r="O57" s="7">
        <f t="shared" si="8"/>
        <v>0</v>
      </c>
      <c r="P57" s="24"/>
      <c r="Q57" s="24"/>
      <c r="R57" s="39" t="s">
        <v>448</v>
      </c>
    </row>
    <row r="58" spans="1:18" ht="15.75" x14ac:dyDescent="0.25">
      <c r="A58" s="7">
        <f t="shared" si="4"/>
        <v>9</v>
      </c>
      <c r="B58" s="117" t="s">
        <v>128</v>
      </c>
      <c r="C58" s="118"/>
      <c r="D58" s="8"/>
      <c r="E58" s="116">
        <v>0.13</v>
      </c>
      <c r="F58" s="116"/>
      <c r="G58" s="116"/>
      <c r="H58" s="116"/>
      <c r="I58" s="7">
        <v>1</v>
      </c>
      <c r="J58" s="7" t="s">
        <v>55</v>
      </c>
      <c r="K58" s="7">
        <v>60</v>
      </c>
      <c r="L58" s="7">
        <f t="shared" si="5"/>
        <v>0</v>
      </c>
      <c r="M58" s="54">
        <f t="shared" si="6"/>
        <v>0</v>
      </c>
      <c r="N58" s="54">
        <f t="shared" si="7"/>
        <v>0</v>
      </c>
      <c r="O58" s="7">
        <f t="shared" si="8"/>
        <v>0</v>
      </c>
      <c r="P58" s="24"/>
      <c r="Q58" s="24"/>
      <c r="R58" s="39" t="s">
        <v>448</v>
      </c>
    </row>
    <row r="59" spans="1:18" ht="15.75" x14ac:dyDescent="0.25">
      <c r="A59" s="7">
        <f t="shared" si="4"/>
        <v>10</v>
      </c>
      <c r="B59" s="117" t="s">
        <v>129</v>
      </c>
      <c r="C59" s="118"/>
      <c r="D59" s="8"/>
      <c r="E59" s="116">
        <v>0.18</v>
      </c>
      <c r="F59" s="116"/>
      <c r="G59" s="116"/>
      <c r="H59" s="116"/>
      <c r="I59" s="7">
        <v>1</v>
      </c>
      <c r="J59" s="7" t="s">
        <v>55</v>
      </c>
      <c r="K59" s="7">
        <v>62</v>
      </c>
      <c r="L59" s="7">
        <f t="shared" si="5"/>
        <v>0</v>
      </c>
      <c r="M59" s="54">
        <f t="shared" si="6"/>
        <v>0</v>
      </c>
      <c r="N59" s="54">
        <f t="shared" si="7"/>
        <v>0</v>
      </c>
      <c r="O59" s="7">
        <f t="shared" si="8"/>
        <v>0</v>
      </c>
      <c r="P59" s="24"/>
      <c r="Q59" s="24"/>
      <c r="R59" s="39" t="s">
        <v>448</v>
      </c>
    </row>
    <row r="60" spans="1:18" ht="15.75" x14ac:dyDescent="0.25">
      <c r="A60" s="7">
        <f t="shared" si="4"/>
        <v>11</v>
      </c>
      <c r="B60" s="117" t="s">
        <v>175</v>
      </c>
      <c r="C60" s="118"/>
      <c r="D60" s="8"/>
      <c r="E60" s="116">
        <v>0.13</v>
      </c>
      <c r="F60" s="116"/>
      <c r="G60" s="116"/>
      <c r="H60" s="116"/>
      <c r="I60" s="7">
        <v>1</v>
      </c>
      <c r="J60" s="7" t="s">
        <v>18</v>
      </c>
      <c r="K60" s="7">
        <v>64</v>
      </c>
      <c r="L60" s="7">
        <f t="shared" si="5"/>
        <v>0</v>
      </c>
      <c r="M60" s="54">
        <f t="shared" si="6"/>
        <v>0</v>
      </c>
      <c r="N60" s="54">
        <f t="shared" si="7"/>
        <v>0</v>
      </c>
      <c r="O60" s="7">
        <f t="shared" si="8"/>
        <v>0</v>
      </c>
      <c r="P60" s="24"/>
      <c r="Q60" s="24"/>
      <c r="R60" s="39" t="s">
        <v>448</v>
      </c>
    </row>
    <row r="61" spans="1:18" ht="15.75" x14ac:dyDescent="0.25">
      <c r="A61" s="7">
        <f t="shared" si="4"/>
        <v>12</v>
      </c>
      <c r="B61" s="117" t="s">
        <v>130</v>
      </c>
      <c r="C61" s="118"/>
      <c r="D61" s="8"/>
      <c r="E61" s="116">
        <v>0.17</v>
      </c>
      <c r="F61" s="116"/>
      <c r="G61" s="116"/>
      <c r="H61" s="116"/>
      <c r="I61" s="7">
        <v>1</v>
      </c>
      <c r="J61" s="7" t="s">
        <v>18</v>
      </c>
      <c r="K61" s="7">
        <v>64</v>
      </c>
      <c r="L61" s="7">
        <f t="shared" si="5"/>
        <v>0</v>
      </c>
      <c r="M61" s="54">
        <f t="shared" si="6"/>
        <v>0</v>
      </c>
      <c r="N61" s="54">
        <f t="shared" si="7"/>
        <v>0</v>
      </c>
      <c r="O61" s="7">
        <f t="shared" si="8"/>
        <v>0</v>
      </c>
      <c r="P61" s="24"/>
      <c r="Q61" s="24"/>
      <c r="R61" s="39" t="s">
        <v>448</v>
      </c>
    </row>
    <row r="62" spans="1:18" ht="15.75" x14ac:dyDescent="0.25">
      <c r="A62" s="7">
        <f t="shared" si="4"/>
        <v>13</v>
      </c>
      <c r="B62" s="117" t="s">
        <v>131</v>
      </c>
      <c r="C62" s="118"/>
      <c r="D62" s="8"/>
      <c r="E62" s="116">
        <v>0.16</v>
      </c>
      <c r="F62" s="116"/>
      <c r="G62" s="116"/>
      <c r="H62" s="116"/>
      <c r="I62" s="7">
        <v>1</v>
      </c>
      <c r="J62" s="7" t="s">
        <v>18</v>
      </c>
      <c r="K62" s="7">
        <v>64</v>
      </c>
      <c r="L62" s="7">
        <f t="shared" si="5"/>
        <v>0</v>
      </c>
      <c r="M62" s="54">
        <f t="shared" si="6"/>
        <v>0</v>
      </c>
      <c r="N62" s="54">
        <f t="shared" si="7"/>
        <v>0</v>
      </c>
      <c r="O62" s="7">
        <f t="shared" si="8"/>
        <v>0</v>
      </c>
      <c r="P62" s="24"/>
      <c r="Q62" s="24"/>
      <c r="R62" s="39" t="s">
        <v>448</v>
      </c>
    </row>
    <row r="63" spans="1:18" x14ac:dyDescent="0.25">
      <c r="K63" s="5"/>
    </row>
    <row r="64" spans="1:18" x14ac:dyDescent="0.25">
      <c r="K64" s="5"/>
    </row>
  </sheetData>
  <mergeCells count="50">
    <mergeCell ref="B59:C59"/>
    <mergeCell ref="B60:C60"/>
    <mergeCell ref="B61:C61"/>
    <mergeCell ref="B62:C62"/>
    <mergeCell ref="R5:R6"/>
    <mergeCell ref="B48:C49"/>
    <mergeCell ref="B54:C54"/>
    <mergeCell ref="B55:C55"/>
    <mergeCell ref="B56:C56"/>
    <mergeCell ref="B57:C57"/>
    <mergeCell ref="B58:C58"/>
    <mergeCell ref="R48:R49"/>
    <mergeCell ref="B50:C50"/>
    <mergeCell ref="B51:C51"/>
    <mergeCell ref="B52:C52"/>
    <mergeCell ref="B53:C53"/>
    <mergeCell ref="C5:C6"/>
    <mergeCell ref="D5:D6"/>
    <mergeCell ref="D48:D49"/>
    <mergeCell ref="A48:A49"/>
    <mergeCell ref="E48:H49"/>
    <mergeCell ref="A5:A6"/>
    <mergeCell ref="B5:B6"/>
    <mergeCell ref="F5:H5"/>
    <mergeCell ref="E61:H61"/>
    <mergeCell ref="E62:H62"/>
    <mergeCell ref="E57:H57"/>
    <mergeCell ref="E58:H58"/>
    <mergeCell ref="E60:H60"/>
    <mergeCell ref="E59:H59"/>
    <mergeCell ref="E56:H56"/>
    <mergeCell ref="E55:H55"/>
    <mergeCell ref="E51:H51"/>
    <mergeCell ref="E52:H52"/>
    <mergeCell ref="E53:H53"/>
    <mergeCell ref="E54:H54"/>
    <mergeCell ref="K5:K6"/>
    <mergeCell ref="I48:I49"/>
    <mergeCell ref="J48:J49"/>
    <mergeCell ref="K48:K49"/>
    <mergeCell ref="E50:H50"/>
    <mergeCell ref="I5:I6"/>
    <mergeCell ref="J5:J6"/>
    <mergeCell ref="M5:M6"/>
    <mergeCell ref="N5:N6"/>
    <mergeCell ref="N48:N49"/>
    <mergeCell ref="O48:O49"/>
    <mergeCell ref="L48:L49"/>
    <mergeCell ref="M48:M49"/>
    <mergeCell ref="L5:L6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N48"/>
  <sheetViews>
    <sheetView zoomScaleNormal="100" workbookViewId="0">
      <pane ySplit="5" topLeftCell="A34" activePane="bottomLeft" state="frozen"/>
      <selection pane="bottomLeft" sqref="A1:U48"/>
    </sheetView>
  </sheetViews>
  <sheetFormatPr defaultRowHeight="15" x14ac:dyDescent="0.25"/>
  <cols>
    <col min="1" max="1" width="6" customWidth="1"/>
    <col min="2" max="3" width="41.85546875" customWidth="1"/>
    <col min="4" max="4" width="7.7109375" hidden="1" customWidth="1"/>
    <col min="5" max="5" width="6.85546875" customWidth="1"/>
    <col min="6" max="6" width="4.5703125" customWidth="1"/>
    <col min="7" max="7" width="5.28515625" customWidth="1"/>
    <col min="8" max="9" width="6.7109375" customWidth="1"/>
    <col min="10" max="10" width="10.140625" customWidth="1"/>
    <col min="11" max="11" width="10.140625" hidden="1" customWidth="1"/>
    <col min="12" max="12" width="19.42578125" customWidth="1"/>
    <col min="13" max="13" width="19" customWidth="1"/>
    <col min="14" max="14" width="10.7109375" hidden="1" customWidth="1"/>
    <col min="15" max="16" width="0" hidden="1" customWidth="1"/>
    <col min="17" max="17" width="0" style="11" hidden="1" customWidth="1"/>
    <col min="18" max="18" width="7.85546875" hidden="1" customWidth="1"/>
    <col min="19" max="19" width="8.140625" hidden="1" customWidth="1"/>
    <col min="20" max="20" width="6.42578125" hidden="1" customWidth="1"/>
    <col min="21" max="21" width="13.140625" customWidth="1"/>
  </cols>
  <sheetData>
    <row r="1" spans="1:40" s="85" customFormat="1" ht="18.75" x14ac:dyDescent="0.3">
      <c r="B1" s="85" t="s">
        <v>490</v>
      </c>
      <c r="L1" s="85" t="s">
        <v>491</v>
      </c>
      <c r="Q1" s="86"/>
    </row>
    <row r="2" spans="1:40" ht="15.75" x14ac:dyDescent="0.25">
      <c r="B2" s="87" t="s">
        <v>468</v>
      </c>
    </row>
    <row r="3" spans="1:40" x14ac:dyDescent="0.25">
      <c r="Q3" s="15"/>
      <c r="R3" t="s">
        <v>221</v>
      </c>
    </row>
    <row r="4" spans="1:40" x14ac:dyDescent="0.25">
      <c r="A4" s="96" t="s">
        <v>8</v>
      </c>
      <c r="B4" s="88" t="s">
        <v>153</v>
      </c>
      <c r="C4" s="96" t="s">
        <v>242</v>
      </c>
      <c r="D4" s="96" t="s">
        <v>189</v>
      </c>
      <c r="E4" s="34"/>
      <c r="F4" s="91" t="s">
        <v>10</v>
      </c>
      <c r="G4" s="91"/>
      <c r="H4" s="91"/>
      <c r="I4" s="91"/>
      <c r="J4" s="92" t="s">
        <v>41</v>
      </c>
      <c r="K4" s="92" t="s">
        <v>355</v>
      </c>
      <c r="L4" s="91" t="s">
        <v>12</v>
      </c>
      <c r="M4" s="91" t="s">
        <v>13</v>
      </c>
      <c r="N4" s="96" t="s">
        <v>245</v>
      </c>
      <c r="O4" s="113" t="s">
        <v>243</v>
      </c>
      <c r="P4" s="113" t="s">
        <v>244</v>
      </c>
      <c r="Q4" s="25"/>
      <c r="R4" s="126" t="s">
        <v>220</v>
      </c>
      <c r="S4" s="126"/>
      <c r="T4" s="126"/>
      <c r="U4" s="88" t="s">
        <v>444</v>
      </c>
    </row>
    <row r="5" spans="1:40" ht="21.75" customHeight="1" x14ac:dyDescent="0.25">
      <c r="A5" s="97"/>
      <c r="B5" s="89"/>
      <c r="C5" s="97"/>
      <c r="D5" s="97"/>
      <c r="E5" s="34" t="s">
        <v>40</v>
      </c>
      <c r="F5" s="34" t="s">
        <v>5</v>
      </c>
      <c r="G5" s="34" t="s">
        <v>6</v>
      </c>
      <c r="H5" s="34" t="s">
        <v>7</v>
      </c>
      <c r="I5" s="34" t="s">
        <v>342</v>
      </c>
      <c r="J5" s="92"/>
      <c r="K5" s="92"/>
      <c r="L5" s="91"/>
      <c r="M5" s="91"/>
      <c r="N5" s="97"/>
      <c r="O5" s="113"/>
      <c r="P5" s="113"/>
      <c r="Q5" s="25"/>
      <c r="R5" s="34" t="s">
        <v>218</v>
      </c>
      <c r="S5" s="34" t="s">
        <v>180</v>
      </c>
      <c r="T5" s="34" t="s">
        <v>219</v>
      </c>
      <c r="U5" s="89"/>
    </row>
    <row r="6" spans="1:40" s="1" customFormat="1" ht="30" x14ac:dyDescent="0.25">
      <c r="A6" s="35">
        <v>1</v>
      </c>
      <c r="B6" s="75" t="s">
        <v>330</v>
      </c>
      <c r="C6" s="76" t="s">
        <v>417</v>
      </c>
      <c r="D6" s="7">
        <f>410+220</f>
        <v>630</v>
      </c>
      <c r="E6" s="7">
        <v>1</v>
      </c>
      <c r="F6" s="7">
        <v>7</v>
      </c>
      <c r="G6" s="7">
        <v>2</v>
      </c>
      <c r="H6" s="7">
        <v>1</v>
      </c>
      <c r="I6" s="7"/>
      <c r="J6" s="7">
        <v>5</v>
      </c>
      <c r="K6" s="7"/>
      <c r="L6" s="75" t="s">
        <v>418</v>
      </c>
      <c r="M6" s="8" t="s">
        <v>419</v>
      </c>
      <c r="N6" s="7">
        <f t="shared" ref="N6:N37" si="0">D6*0.0058*7</f>
        <v>25.577999999999999</v>
      </c>
      <c r="O6" s="7">
        <f t="shared" ref="O6:O37" si="1">F6*0.75</f>
        <v>5.25</v>
      </c>
      <c r="P6" s="49">
        <f t="shared" ref="P6:P21" si="2">N6/O6</f>
        <v>4.8719999999999999</v>
      </c>
      <c r="Q6" s="25"/>
      <c r="R6" s="7"/>
      <c r="S6" s="7"/>
      <c r="T6" s="7"/>
      <c r="U6" s="36" t="s">
        <v>446</v>
      </c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s="1" customFormat="1" ht="15.75" x14ac:dyDescent="0.25">
      <c r="A7" s="35">
        <f>A6+1</f>
        <v>2</v>
      </c>
      <c r="B7" s="6" t="s">
        <v>341</v>
      </c>
      <c r="C7" s="6" t="s">
        <v>183</v>
      </c>
      <c r="D7" s="7">
        <v>237</v>
      </c>
      <c r="E7" s="7">
        <v>1</v>
      </c>
      <c r="F7" s="7">
        <v>4</v>
      </c>
      <c r="G7" s="7"/>
      <c r="H7" s="7"/>
      <c r="I7" s="7">
        <v>1</v>
      </c>
      <c r="J7" s="7">
        <v>4</v>
      </c>
      <c r="K7" s="7"/>
      <c r="L7" s="6" t="s">
        <v>75</v>
      </c>
      <c r="M7" s="8" t="s">
        <v>215</v>
      </c>
      <c r="N7" s="7">
        <f t="shared" si="0"/>
        <v>9.6221999999999994</v>
      </c>
      <c r="O7" s="7">
        <f t="shared" si="1"/>
        <v>3</v>
      </c>
      <c r="P7" s="49">
        <f t="shared" si="2"/>
        <v>3.2073999999999998</v>
      </c>
      <c r="Q7" s="25"/>
      <c r="R7" s="7">
        <v>1</v>
      </c>
      <c r="S7" s="7">
        <v>1</v>
      </c>
      <c r="T7" s="7">
        <v>1</v>
      </c>
      <c r="U7" s="36" t="s">
        <v>446</v>
      </c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</row>
    <row r="8" spans="1:40" ht="15.75" x14ac:dyDescent="0.25">
      <c r="A8" s="35">
        <f t="shared" ref="A8:A40" si="3">A7+1</f>
        <v>3</v>
      </c>
      <c r="B8" s="6" t="s">
        <v>216</v>
      </c>
      <c r="C8" s="6" t="s">
        <v>216</v>
      </c>
      <c r="D8" s="7">
        <v>104</v>
      </c>
      <c r="E8" s="7"/>
      <c r="F8" s="7">
        <v>1</v>
      </c>
      <c r="G8" s="7"/>
      <c r="H8" s="7"/>
      <c r="I8" s="7"/>
      <c r="J8" s="7">
        <v>5</v>
      </c>
      <c r="K8" s="7"/>
      <c r="L8" s="6" t="s">
        <v>383</v>
      </c>
      <c r="M8" s="8" t="s">
        <v>384</v>
      </c>
      <c r="N8" s="7">
        <f>D8*0.0058*7</f>
        <v>4.2223999999999995</v>
      </c>
      <c r="O8" s="7">
        <f>F8*0.75</f>
        <v>0.75</v>
      </c>
      <c r="P8" s="49">
        <f>N8/O8</f>
        <v>5.6298666666666657</v>
      </c>
      <c r="Q8" s="25"/>
      <c r="R8" s="7"/>
      <c r="S8" s="7"/>
      <c r="T8" s="7"/>
      <c r="U8" s="36" t="s">
        <v>446</v>
      </c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</row>
    <row r="9" spans="1:40" ht="15.75" x14ac:dyDescent="0.25">
      <c r="A9" s="35">
        <f t="shared" si="3"/>
        <v>4</v>
      </c>
      <c r="B9" s="6" t="s">
        <v>484</v>
      </c>
      <c r="C9" s="6" t="s">
        <v>485</v>
      </c>
      <c r="D9" s="84">
        <v>328</v>
      </c>
      <c r="E9" s="84">
        <v>1</v>
      </c>
      <c r="F9" s="84">
        <v>1</v>
      </c>
      <c r="G9" s="84">
        <v>3</v>
      </c>
      <c r="H9" s="84">
        <v>1</v>
      </c>
      <c r="I9" s="84"/>
      <c r="J9" s="84">
        <v>3</v>
      </c>
      <c r="K9" s="84"/>
      <c r="L9" s="6" t="s">
        <v>486</v>
      </c>
      <c r="M9" s="8" t="s">
        <v>205</v>
      </c>
      <c r="N9" s="84">
        <f t="shared" ref="N9" si="4">D9*0.0058*7</f>
        <v>13.316799999999999</v>
      </c>
      <c r="O9" s="84">
        <f t="shared" ref="O9" si="5">F9*0.75</f>
        <v>0.75</v>
      </c>
      <c r="P9" s="49">
        <f t="shared" ref="P9" si="6">N9/O9</f>
        <v>17.755733333333332</v>
      </c>
      <c r="Q9" s="25"/>
      <c r="R9" s="84">
        <v>1</v>
      </c>
      <c r="S9" s="84">
        <v>1</v>
      </c>
      <c r="T9" s="84">
        <v>1</v>
      </c>
      <c r="U9" s="36" t="s">
        <v>446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ht="15.75" x14ac:dyDescent="0.25">
      <c r="A10" s="35">
        <f t="shared" si="3"/>
        <v>5</v>
      </c>
      <c r="B10" s="6" t="s">
        <v>343</v>
      </c>
      <c r="C10" s="6" t="s">
        <v>182</v>
      </c>
      <c r="D10" s="7">
        <v>328</v>
      </c>
      <c r="E10" s="7">
        <v>1</v>
      </c>
      <c r="F10" s="7">
        <v>4</v>
      </c>
      <c r="G10" s="7"/>
      <c r="H10" s="7"/>
      <c r="I10" s="7"/>
      <c r="J10" s="7">
        <v>5</v>
      </c>
      <c r="K10" s="7"/>
      <c r="L10" s="6" t="s">
        <v>77</v>
      </c>
      <c r="M10" s="8" t="s">
        <v>201</v>
      </c>
      <c r="N10" s="7">
        <f t="shared" si="0"/>
        <v>13.316799999999999</v>
      </c>
      <c r="O10" s="7">
        <f t="shared" si="1"/>
        <v>3</v>
      </c>
      <c r="P10" s="49">
        <f t="shared" si="2"/>
        <v>4.438933333333333</v>
      </c>
      <c r="Q10" s="25"/>
      <c r="R10" s="7">
        <v>1</v>
      </c>
      <c r="S10" s="7">
        <v>1</v>
      </c>
      <c r="T10" s="7">
        <v>1</v>
      </c>
      <c r="U10" s="36" t="s">
        <v>446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ht="15.75" x14ac:dyDescent="0.25">
      <c r="A11" s="35">
        <f t="shared" si="3"/>
        <v>6</v>
      </c>
      <c r="B11" s="6" t="s">
        <v>187</v>
      </c>
      <c r="C11" s="6" t="s">
        <v>187</v>
      </c>
      <c r="D11" s="7">
        <v>236</v>
      </c>
      <c r="E11" s="7">
        <v>1</v>
      </c>
      <c r="F11" s="7">
        <v>3</v>
      </c>
      <c r="G11" s="7">
        <v>1</v>
      </c>
      <c r="H11" s="7">
        <v>1</v>
      </c>
      <c r="I11" s="7"/>
      <c r="J11" s="7">
        <v>4</v>
      </c>
      <c r="K11" s="7"/>
      <c r="L11" s="6" t="s">
        <v>57</v>
      </c>
      <c r="M11" s="8" t="s">
        <v>202</v>
      </c>
      <c r="N11" s="7">
        <f t="shared" si="0"/>
        <v>9.5815999999999981</v>
      </c>
      <c r="O11" s="7">
        <f t="shared" si="1"/>
        <v>2.25</v>
      </c>
      <c r="P11" s="49">
        <f t="shared" si="2"/>
        <v>4.2584888888888877</v>
      </c>
      <c r="Q11" s="25"/>
      <c r="R11" s="7"/>
      <c r="S11" s="7"/>
      <c r="T11" s="7"/>
      <c r="U11" s="36" t="s">
        <v>446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ht="15.75" x14ac:dyDescent="0.25">
      <c r="A12" s="35">
        <f t="shared" si="3"/>
        <v>7</v>
      </c>
      <c r="B12" s="6" t="s">
        <v>487</v>
      </c>
      <c r="C12" s="6" t="s">
        <v>487</v>
      </c>
      <c r="D12" s="84">
        <v>285</v>
      </c>
      <c r="E12" s="84">
        <v>1</v>
      </c>
      <c r="F12" s="84">
        <v>2</v>
      </c>
      <c r="G12" s="84">
        <v>1</v>
      </c>
      <c r="H12" s="84">
        <v>1</v>
      </c>
      <c r="I12" s="84">
        <v>1</v>
      </c>
      <c r="J12" s="84">
        <v>4</v>
      </c>
      <c r="K12" s="84"/>
      <c r="L12" s="6" t="s">
        <v>57</v>
      </c>
      <c r="M12" s="8" t="s">
        <v>202</v>
      </c>
      <c r="N12" s="84">
        <f t="shared" ref="N12" si="7">D12*0.0058*7</f>
        <v>11.570999999999998</v>
      </c>
      <c r="O12" s="84">
        <f t="shared" ref="O12" si="8">F12*0.75</f>
        <v>1.5</v>
      </c>
      <c r="P12" s="49">
        <f t="shared" ref="P12" si="9">N12/O12</f>
        <v>7.7139999999999986</v>
      </c>
      <c r="Q12" s="25"/>
      <c r="R12" s="84"/>
      <c r="S12" s="84"/>
      <c r="T12" s="84"/>
      <c r="U12" s="36" t="s">
        <v>446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ht="15.75" x14ac:dyDescent="0.25">
      <c r="A13" s="35">
        <f t="shared" si="3"/>
        <v>8</v>
      </c>
      <c r="B13" s="6" t="s">
        <v>232</v>
      </c>
      <c r="C13" s="6" t="s">
        <v>232</v>
      </c>
      <c r="D13" s="7">
        <v>285</v>
      </c>
      <c r="E13" s="7">
        <v>1</v>
      </c>
      <c r="F13" s="7">
        <v>3</v>
      </c>
      <c r="G13" s="7">
        <v>1</v>
      </c>
      <c r="H13" s="7"/>
      <c r="I13" s="7"/>
      <c r="J13" s="7">
        <v>4</v>
      </c>
      <c r="K13" s="7"/>
      <c r="L13" s="6" t="s">
        <v>57</v>
      </c>
      <c r="M13" s="8" t="s">
        <v>202</v>
      </c>
      <c r="N13" s="7">
        <f t="shared" si="0"/>
        <v>11.570999999999998</v>
      </c>
      <c r="O13" s="7">
        <f t="shared" si="1"/>
        <v>2.25</v>
      </c>
      <c r="P13" s="49">
        <f t="shared" si="2"/>
        <v>5.1426666666666661</v>
      </c>
      <c r="Q13" s="25"/>
      <c r="R13" s="7"/>
      <c r="S13" s="7"/>
      <c r="T13" s="7"/>
      <c r="U13" s="36" t="s">
        <v>446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40" ht="15.75" x14ac:dyDescent="0.25">
      <c r="A14" s="35">
        <f t="shared" si="3"/>
        <v>9</v>
      </c>
      <c r="B14" s="6" t="s">
        <v>236</v>
      </c>
      <c r="C14" s="6" t="s">
        <v>236</v>
      </c>
      <c r="D14" s="7">
        <v>170</v>
      </c>
      <c r="E14" s="7">
        <v>1</v>
      </c>
      <c r="F14" s="7">
        <v>2</v>
      </c>
      <c r="G14" s="7">
        <v>1</v>
      </c>
      <c r="H14" s="7">
        <v>1</v>
      </c>
      <c r="I14" s="7">
        <v>1</v>
      </c>
      <c r="J14" s="7">
        <v>5</v>
      </c>
      <c r="K14" s="7"/>
      <c r="L14" s="6" t="s">
        <v>375</v>
      </c>
      <c r="M14" s="8" t="s">
        <v>201</v>
      </c>
      <c r="N14" s="7">
        <f t="shared" si="0"/>
        <v>6.9020000000000001</v>
      </c>
      <c r="O14" s="7">
        <f t="shared" si="1"/>
        <v>1.5</v>
      </c>
      <c r="P14" s="49">
        <f t="shared" si="2"/>
        <v>4.6013333333333337</v>
      </c>
      <c r="Q14" s="25"/>
      <c r="R14" s="7"/>
      <c r="S14" s="7"/>
      <c r="T14" s="7"/>
      <c r="U14" s="36" t="s">
        <v>446</v>
      </c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" customFormat="1" ht="15.75" x14ac:dyDescent="0.25">
      <c r="A15" s="35">
        <f t="shared" si="3"/>
        <v>10</v>
      </c>
      <c r="B15" s="6" t="s">
        <v>351</v>
      </c>
      <c r="C15" s="6" t="s">
        <v>353</v>
      </c>
      <c r="D15" s="7">
        <v>172</v>
      </c>
      <c r="E15" s="7"/>
      <c r="F15" s="7">
        <v>2</v>
      </c>
      <c r="G15" s="7"/>
      <c r="H15" s="7"/>
      <c r="I15" s="7"/>
      <c r="J15" s="7">
        <v>4</v>
      </c>
      <c r="K15" s="7"/>
      <c r="L15" s="6" t="s">
        <v>378</v>
      </c>
      <c r="M15" s="8" t="s">
        <v>366</v>
      </c>
      <c r="N15" s="7">
        <f t="shared" ref="N15:N18" si="10">D15*0.0058*7</f>
        <v>6.9831999999999992</v>
      </c>
      <c r="O15" s="7">
        <f t="shared" ref="O15:O18" si="11">F15*0.75</f>
        <v>1.5</v>
      </c>
      <c r="P15" s="49">
        <f t="shared" ref="P15:P18" si="12">N15/O15</f>
        <v>4.6554666666666664</v>
      </c>
      <c r="Q15" s="25"/>
      <c r="R15" s="7"/>
      <c r="S15" s="7"/>
      <c r="T15" s="7"/>
      <c r="U15" s="36" t="s">
        <v>445</v>
      </c>
    </row>
    <row r="16" spans="1:40" s="1" customFormat="1" ht="15.75" x14ac:dyDescent="0.25">
      <c r="A16" s="35">
        <f t="shared" si="3"/>
        <v>11</v>
      </c>
      <c r="B16" s="6" t="s">
        <v>352</v>
      </c>
      <c r="C16" s="6" t="s">
        <v>354</v>
      </c>
      <c r="D16" s="7">
        <v>294</v>
      </c>
      <c r="E16" s="7"/>
      <c r="F16" s="7">
        <v>3</v>
      </c>
      <c r="G16" s="7"/>
      <c r="H16" s="7"/>
      <c r="I16" s="7"/>
      <c r="J16" s="7">
        <v>4</v>
      </c>
      <c r="K16" s="7"/>
      <c r="L16" s="6" t="s">
        <v>378</v>
      </c>
      <c r="M16" s="8" t="s">
        <v>366</v>
      </c>
      <c r="N16" s="7">
        <f t="shared" si="10"/>
        <v>11.936399999999999</v>
      </c>
      <c r="O16" s="7">
        <f t="shared" si="11"/>
        <v>2.25</v>
      </c>
      <c r="P16" s="49">
        <f t="shared" si="12"/>
        <v>5.3050666666666659</v>
      </c>
      <c r="Q16" s="25"/>
      <c r="R16" s="7"/>
      <c r="S16" s="7"/>
      <c r="T16" s="7"/>
      <c r="U16" s="36" t="s">
        <v>445</v>
      </c>
    </row>
    <row r="17" spans="1:40" s="1" customFormat="1" ht="15.75" x14ac:dyDescent="0.25">
      <c r="A17" s="35">
        <f t="shared" si="3"/>
        <v>12</v>
      </c>
      <c r="B17" s="6" t="s">
        <v>416</v>
      </c>
      <c r="C17" s="6" t="s">
        <v>415</v>
      </c>
      <c r="D17" s="7">
        <v>381</v>
      </c>
      <c r="E17" s="7">
        <v>1</v>
      </c>
      <c r="F17" s="7">
        <v>5</v>
      </c>
      <c r="G17" s="7">
        <v>1</v>
      </c>
      <c r="H17" s="7"/>
      <c r="I17" s="7"/>
      <c r="J17" s="7">
        <v>5</v>
      </c>
      <c r="K17" s="7"/>
      <c r="L17" s="6" t="s">
        <v>420</v>
      </c>
      <c r="M17" s="8" t="s">
        <v>419</v>
      </c>
      <c r="N17" s="7">
        <f t="shared" si="10"/>
        <v>15.4686</v>
      </c>
      <c r="O17" s="7">
        <f t="shared" si="11"/>
        <v>3.75</v>
      </c>
      <c r="P17" s="49">
        <f t="shared" si="12"/>
        <v>4.1249599999999997</v>
      </c>
      <c r="Q17" s="25"/>
      <c r="R17" s="7">
        <v>1</v>
      </c>
      <c r="S17" s="7">
        <v>1</v>
      </c>
      <c r="T17" s="7">
        <v>1</v>
      </c>
      <c r="U17" s="36" t="s">
        <v>445</v>
      </c>
    </row>
    <row r="18" spans="1:40" s="1" customFormat="1" ht="15.75" x14ac:dyDescent="0.25">
      <c r="A18" s="35">
        <f t="shared" si="3"/>
        <v>13</v>
      </c>
      <c r="B18" s="6" t="s">
        <v>181</v>
      </c>
      <c r="C18" s="6" t="s">
        <v>181</v>
      </c>
      <c r="D18" s="7">
        <v>373</v>
      </c>
      <c r="E18" s="7"/>
      <c r="F18" s="7">
        <v>3</v>
      </c>
      <c r="G18" s="7"/>
      <c r="H18" s="7"/>
      <c r="I18" s="7"/>
      <c r="J18" s="7">
        <v>4</v>
      </c>
      <c r="K18" s="7"/>
      <c r="L18" s="6" t="s">
        <v>378</v>
      </c>
      <c r="M18" s="8" t="s">
        <v>379</v>
      </c>
      <c r="N18" s="7">
        <f t="shared" si="10"/>
        <v>15.143799999999999</v>
      </c>
      <c r="O18" s="7">
        <f t="shared" si="11"/>
        <v>2.25</v>
      </c>
      <c r="P18" s="49">
        <f t="shared" si="12"/>
        <v>6.7305777777777775</v>
      </c>
      <c r="Q18" s="25"/>
      <c r="R18" s="7"/>
      <c r="S18" s="7"/>
      <c r="T18" s="7"/>
      <c r="U18" s="36" t="s">
        <v>445</v>
      </c>
    </row>
    <row r="19" spans="1:40" s="3" customFormat="1" ht="15.75" x14ac:dyDescent="0.25">
      <c r="A19" s="35">
        <f t="shared" si="3"/>
        <v>14</v>
      </c>
      <c r="B19" s="6" t="s">
        <v>332</v>
      </c>
      <c r="C19" s="6" t="s">
        <v>234</v>
      </c>
      <c r="D19" s="7">
        <v>156</v>
      </c>
      <c r="E19" s="7">
        <v>1</v>
      </c>
      <c r="F19" s="7">
        <v>3</v>
      </c>
      <c r="G19" s="7"/>
      <c r="H19" s="7"/>
      <c r="I19" s="7"/>
      <c r="J19" s="7">
        <v>4</v>
      </c>
      <c r="K19" s="7"/>
      <c r="L19" s="6" t="s">
        <v>57</v>
      </c>
      <c r="M19" s="8" t="s">
        <v>202</v>
      </c>
      <c r="N19" s="7">
        <f t="shared" si="0"/>
        <v>6.3335999999999997</v>
      </c>
      <c r="O19" s="7">
        <f t="shared" si="1"/>
        <v>2.25</v>
      </c>
      <c r="P19" s="49">
        <f t="shared" si="2"/>
        <v>2.8149333333333333</v>
      </c>
      <c r="Q19" s="25"/>
      <c r="R19" s="7"/>
      <c r="S19" s="7"/>
      <c r="T19" s="7"/>
      <c r="U19" s="36" t="s">
        <v>445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s="23" customFormat="1" ht="15.75" x14ac:dyDescent="0.25">
      <c r="A20" s="35">
        <f t="shared" si="3"/>
        <v>15</v>
      </c>
      <c r="B20" s="6" t="s">
        <v>331</v>
      </c>
      <c r="C20" s="6" t="s">
        <v>488</v>
      </c>
      <c r="D20" s="7">
        <v>136</v>
      </c>
      <c r="E20" s="7">
        <v>1</v>
      </c>
      <c r="F20" s="7">
        <v>3</v>
      </c>
      <c r="G20" s="7">
        <v>1</v>
      </c>
      <c r="H20" s="7">
        <v>2</v>
      </c>
      <c r="I20" s="7"/>
      <c r="J20" s="7">
        <v>3</v>
      </c>
      <c r="K20" s="7"/>
      <c r="L20" s="6" t="s">
        <v>373</v>
      </c>
      <c r="M20" s="8" t="s">
        <v>205</v>
      </c>
      <c r="N20" s="7">
        <f t="shared" si="0"/>
        <v>5.5215999999999994</v>
      </c>
      <c r="O20" s="7">
        <f t="shared" si="1"/>
        <v>2.25</v>
      </c>
      <c r="P20" s="49">
        <f t="shared" si="2"/>
        <v>2.454044444444444</v>
      </c>
      <c r="Q20" s="25"/>
      <c r="R20" s="7"/>
      <c r="S20" s="7"/>
      <c r="T20" s="7"/>
      <c r="U20" s="36" t="s">
        <v>445</v>
      </c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3" customFormat="1" ht="15.75" x14ac:dyDescent="0.25">
      <c r="A21" s="35">
        <f t="shared" si="3"/>
        <v>16</v>
      </c>
      <c r="B21" s="6" t="s">
        <v>240</v>
      </c>
      <c r="C21" s="6" t="s">
        <v>240</v>
      </c>
      <c r="D21" s="7">
        <v>105</v>
      </c>
      <c r="E21" s="7">
        <v>1</v>
      </c>
      <c r="F21" s="7">
        <v>2</v>
      </c>
      <c r="G21" s="7">
        <v>1</v>
      </c>
      <c r="H21" s="7">
        <v>1</v>
      </c>
      <c r="I21" s="7"/>
      <c r="J21" s="7">
        <v>5</v>
      </c>
      <c r="K21" s="7"/>
      <c r="L21" s="6" t="s">
        <v>241</v>
      </c>
      <c r="M21" s="8" t="s">
        <v>203</v>
      </c>
      <c r="N21" s="7">
        <f t="shared" si="0"/>
        <v>4.2629999999999999</v>
      </c>
      <c r="O21" s="7">
        <f t="shared" si="1"/>
        <v>1.5</v>
      </c>
      <c r="P21" s="49">
        <f t="shared" si="2"/>
        <v>2.8420000000000001</v>
      </c>
      <c r="Q21" s="25"/>
      <c r="R21" s="7"/>
      <c r="S21" s="7"/>
      <c r="T21" s="7"/>
      <c r="U21" s="36" t="s">
        <v>445</v>
      </c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s="23" customFormat="1" ht="15.75" x14ac:dyDescent="0.25">
      <c r="A22" s="35">
        <f t="shared" si="3"/>
        <v>17</v>
      </c>
      <c r="B22" s="6" t="s">
        <v>333</v>
      </c>
      <c r="C22" s="6" t="s">
        <v>489</v>
      </c>
      <c r="D22" s="7">
        <v>12</v>
      </c>
      <c r="E22" s="7">
        <v>1</v>
      </c>
      <c r="F22" s="7">
        <v>4</v>
      </c>
      <c r="G22" s="7">
        <v>1</v>
      </c>
      <c r="H22" s="7">
        <v>1</v>
      </c>
      <c r="I22" s="7">
        <v>1</v>
      </c>
      <c r="J22" s="7">
        <v>1</v>
      </c>
      <c r="K22" s="7"/>
      <c r="L22" s="6" t="s">
        <v>18</v>
      </c>
      <c r="M22" s="8">
        <v>14</v>
      </c>
      <c r="N22" s="7">
        <f t="shared" si="0"/>
        <v>0.48719999999999997</v>
      </c>
      <c r="O22" s="7">
        <f t="shared" si="1"/>
        <v>3</v>
      </c>
      <c r="P22" s="49">
        <f t="shared" ref="P22" si="13">N22/O22</f>
        <v>0.16239999999999999</v>
      </c>
      <c r="Q22" s="25"/>
      <c r="R22" s="7"/>
      <c r="S22" s="7"/>
      <c r="T22" s="7"/>
      <c r="U22" s="36" t="s">
        <v>445</v>
      </c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1" customFormat="1" ht="15.75" x14ac:dyDescent="0.25">
      <c r="A23" s="35">
        <f t="shared" si="3"/>
        <v>18</v>
      </c>
      <c r="B23" s="6" t="s">
        <v>350</v>
      </c>
      <c r="C23" s="6" t="s">
        <v>132</v>
      </c>
      <c r="D23" s="7">
        <v>270</v>
      </c>
      <c r="E23" s="7">
        <v>2</v>
      </c>
      <c r="F23" s="7">
        <v>5</v>
      </c>
      <c r="G23" s="7">
        <v>3</v>
      </c>
      <c r="H23" s="7"/>
      <c r="I23" s="7"/>
      <c r="J23" s="7">
        <v>3</v>
      </c>
      <c r="K23" s="7"/>
      <c r="L23" s="6" t="s">
        <v>135</v>
      </c>
      <c r="M23" s="8" t="s">
        <v>214</v>
      </c>
      <c r="N23" s="7">
        <f t="shared" si="0"/>
        <v>10.962</v>
      </c>
      <c r="O23" s="7">
        <f t="shared" si="1"/>
        <v>3.75</v>
      </c>
      <c r="P23" s="49">
        <f t="shared" ref="P23:P29" si="14">N23/O23</f>
        <v>2.9232</v>
      </c>
      <c r="Q23" s="25"/>
      <c r="R23" s="7">
        <v>1</v>
      </c>
      <c r="S23" s="7">
        <v>1</v>
      </c>
      <c r="T23" s="7">
        <v>1</v>
      </c>
      <c r="U23" s="36" t="s">
        <v>447</v>
      </c>
    </row>
    <row r="24" spans="1:40" s="1" customFormat="1" ht="15.75" x14ac:dyDescent="0.25">
      <c r="A24" s="35">
        <f t="shared" si="3"/>
        <v>19</v>
      </c>
      <c r="B24" s="6" t="s">
        <v>344</v>
      </c>
      <c r="C24" s="6" t="s">
        <v>184</v>
      </c>
      <c r="D24" s="7">
        <v>628</v>
      </c>
      <c r="E24" s="7">
        <v>1</v>
      </c>
      <c r="F24" s="7">
        <v>4</v>
      </c>
      <c r="G24" s="7">
        <v>3</v>
      </c>
      <c r="H24" s="7">
        <v>1</v>
      </c>
      <c r="I24" s="7"/>
      <c r="J24" s="7">
        <v>7</v>
      </c>
      <c r="K24" s="7"/>
      <c r="L24" s="6" t="s">
        <v>71</v>
      </c>
      <c r="M24" s="8" t="s">
        <v>19</v>
      </c>
      <c r="N24" s="7">
        <f t="shared" si="0"/>
        <v>25.4968</v>
      </c>
      <c r="O24" s="7">
        <f t="shared" si="1"/>
        <v>3</v>
      </c>
      <c r="P24" s="49">
        <f t="shared" si="14"/>
        <v>8.4989333333333335</v>
      </c>
      <c r="Q24" s="25"/>
      <c r="R24" s="7"/>
      <c r="S24" s="7"/>
      <c r="T24" s="7"/>
      <c r="U24" s="36" t="s">
        <v>447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1" customFormat="1" ht="15.75" x14ac:dyDescent="0.25">
      <c r="A25" s="35">
        <f t="shared" si="3"/>
        <v>20</v>
      </c>
      <c r="B25" s="6" t="s">
        <v>345</v>
      </c>
      <c r="C25" s="6" t="s">
        <v>346</v>
      </c>
      <c r="D25" s="7">
        <v>734</v>
      </c>
      <c r="E25" s="7">
        <v>1</v>
      </c>
      <c r="F25" s="7">
        <v>4</v>
      </c>
      <c r="G25" s="7"/>
      <c r="H25" s="7"/>
      <c r="I25" s="7"/>
      <c r="J25" s="7">
        <v>7</v>
      </c>
      <c r="K25" s="7"/>
      <c r="L25" s="6" t="s">
        <v>71</v>
      </c>
      <c r="M25" s="8" t="s">
        <v>19</v>
      </c>
      <c r="N25" s="7">
        <f t="shared" si="0"/>
        <v>29.8004</v>
      </c>
      <c r="O25" s="7">
        <f t="shared" si="1"/>
        <v>3</v>
      </c>
      <c r="P25" s="49">
        <f t="shared" si="14"/>
        <v>9.933466666666666</v>
      </c>
      <c r="Q25" s="25"/>
      <c r="R25" s="7">
        <v>1</v>
      </c>
      <c r="S25" s="7">
        <v>1</v>
      </c>
      <c r="T25" s="7">
        <v>1</v>
      </c>
      <c r="U25" s="36" t="s">
        <v>447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1" customFormat="1" ht="15.75" x14ac:dyDescent="0.25">
      <c r="A26" s="35">
        <f t="shared" si="3"/>
        <v>21</v>
      </c>
      <c r="B26" s="6" t="s">
        <v>347</v>
      </c>
      <c r="C26" s="6" t="s">
        <v>137</v>
      </c>
      <c r="D26" s="7">
        <v>623</v>
      </c>
      <c r="E26" s="7">
        <v>1</v>
      </c>
      <c r="F26" s="7">
        <v>5</v>
      </c>
      <c r="G26" s="7">
        <v>2</v>
      </c>
      <c r="H26" s="7">
        <v>1</v>
      </c>
      <c r="I26" s="7"/>
      <c r="J26" s="7">
        <v>6</v>
      </c>
      <c r="K26" s="7"/>
      <c r="L26" s="6" t="s">
        <v>380</v>
      </c>
      <c r="M26" s="8" t="s">
        <v>381</v>
      </c>
      <c r="N26" s="7">
        <f t="shared" si="0"/>
        <v>25.293800000000001</v>
      </c>
      <c r="O26" s="7">
        <f t="shared" si="1"/>
        <v>3.75</v>
      </c>
      <c r="P26" s="49">
        <f t="shared" si="14"/>
        <v>6.7450133333333335</v>
      </c>
      <c r="Q26" s="25"/>
      <c r="R26" s="7"/>
      <c r="S26" s="7"/>
      <c r="T26" s="7"/>
      <c r="U26" s="36" t="s">
        <v>447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1" customFormat="1" ht="15.75" x14ac:dyDescent="0.25">
      <c r="A27" s="35">
        <f t="shared" si="3"/>
        <v>22</v>
      </c>
      <c r="B27" s="6" t="s">
        <v>349</v>
      </c>
      <c r="C27" s="6" t="s">
        <v>133</v>
      </c>
      <c r="D27" s="7">
        <v>296</v>
      </c>
      <c r="E27" s="7">
        <v>2</v>
      </c>
      <c r="F27" s="7">
        <v>4</v>
      </c>
      <c r="G27" s="7">
        <v>4</v>
      </c>
      <c r="H27" s="7">
        <v>1</v>
      </c>
      <c r="I27" s="7"/>
      <c r="J27" s="7">
        <v>4</v>
      </c>
      <c r="K27" s="7"/>
      <c r="L27" s="6" t="s">
        <v>72</v>
      </c>
      <c r="M27" s="8" t="s">
        <v>202</v>
      </c>
      <c r="N27" s="7">
        <f t="shared" si="0"/>
        <v>12.0176</v>
      </c>
      <c r="O27" s="7">
        <f t="shared" si="1"/>
        <v>3</v>
      </c>
      <c r="P27" s="49">
        <f t="shared" si="14"/>
        <v>4.0058666666666669</v>
      </c>
      <c r="Q27" s="25"/>
      <c r="R27" s="7"/>
      <c r="S27" s="7"/>
      <c r="T27" s="7"/>
      <c r="U27" s="36" t="s">
        <v>447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1" customFormat="1" ht="15.75" x14ac:dyDescent="0.25">
      <c r="A28" s="35">
        <f t="shared" si="3"/>
        <v>23</v>
      </c>
      <c r="B28" s="6" t="s">
        <v>348</v>
      </c>
      <c r="C28" s="6" t="s">
        <v>134</v>
      </c>
      <c r="D28" s="7">
        <v>536</v>
      </c>
      <c r="E28" s="7">
        <v>1</v>
      </c>
      <c r="F28" s="7">
        <v>4</v>
      </c>
      <c r="G28" s="7">
        <v>2</v>
      </c>
      <c r="H28" s="7"/>
      <c r="I28" s="7"/>
      <c r="J28" s="7">
        <v>7</v>
      </c>
      <c r="K28" s="7"/>
      <c r="L28" s="6" t="s">
        <v>71</v>
      </c>
      <c r="M28" s="8" t="s">
        <v>19</v>
      </c>
      <c r="N28" s="7">
        <f t="shared" si="0"/>
        <v>21.761599999999998</v>
      </c>
      <c r="O28" s="7">
        <f t="shared" si="1"/>
        <v>3</v>
      </c>
      <c r="P28" s="49">
        <f t="shared" si="14"/>
        <v>7.2538666666666662</v>
      </c>
      <c r="Q28" s="25"/>
      <c r="R28" s="7">
        <v>1</v>
      </c>
      <c r="S28" s="7">
        <v>1</v>
      </c>
      <c r="T28" s="7">
        <v>1</v>
      </c>
      <c r="U28" s="36" t="s">
        <v>447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1" customFormat="1" ht="15.75" x14ac:dyDescent="0.25">
      <c r="A29" s="35">
        <f t="shared" si="3"/>
        <v>24</v>
      </c>
      <c r="B29" s="6" t="s">
        <v>138</v>
      </c>
      <c r="C29" s="6" t="s">
        <v>138</v>
      </c>
      <c r="D29" s="7">
        <v>148</v>
      </c>
      <c r="E29" s="7">
        <v>1</v>
      </c>
      <c r="F29" s="7">
        <v>2</v>
      </c>
      <c r="G29" s="7">
        <v>3</v>
      </c>
      <c r="H29" s="7">
        <v>1</v>
      </c>
      <c r="I29" s="7"/>
      <c r="J29" s="7">
        <v>4</v>
      </c>
      <c r="K29" s="7"/>
      <c r="L29" s="6" t="s">
        <v>57</v>
      </c>
      <c r="M29" s="8" t="s">
        <v>202</v>
      </c>
      <c r="N29" s="7">
        <f t="shared" si="0"/>
        <v>6.0087999999999999</v>
      </c>
      <c r="O29" s="7">
        <f t="shared" si="1"/>
        <v>1.5</v>
      </c>
      <c r="P29" s="49">
        <f t="shared" si="14"/>
        <v>4.0058666666666669</v>
      </c>
      <c r="Q29" s="25"/>
      <c r="R29" s="7"/>
      <c r="S29" s="7"/>
      <c r="T29" s="7"/>
      <c r="U29" s="36" t="s">
        <v>447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1" customFormat="1" ht="15.75" x14ac:dyDescent="0.25">
      <c r="A30" s="35">
        <f t="shared" si="3"/>
        <v>25</v>
      </c>
      <c r="B30" s="6" t="s">
        <v>334</v>
      </c>
      <c r="C30" s="6" t="s">
        <v>335</v>
      </c>
      <c r="D30" s="7">
        <v>744</v>
      </c>
      <c r="E30" s="7"/>
      <c r="F30" s="7">
        <v>6</v>
      </c>
      <c r="G30" s="7">
        <v>2</v>
      </c>
      <c r="H30" s="7">
        <v>1</v>
      </c>
      <c r="I30" s="7"/>
      <c r="J30" s="7">
        <v>7</v>
      </c>
      <c r="K30" s="7"/>
      <c r="L30" s="6" t="s">
        <v>71</v>
      </c>
      <c r="M30" s="8" t="s">
        <v>19</v>
      </c>
      <c r="N30" s="7">
        <f t="shared" si="0"/>
        <v>30.206399999999999</v>
      </c>
      <c r="O30" s="7">
        <f t="shared" si="1"/>
        <v>4.5</v>
      </c>
      <c r="P30" s="49">
        <f t="shared" ref="P30:P37" si="15">N30/O30</f>
        <v>6.712533333333333</v>
      </c>
      <c r="Q30" s="25"/>
      <c r="R30" s="7"/>
      <c r="S30" s="7"/>
      <c r="T30" s="7"/>
      <c r="U30" s="36" t="s">
        <v>447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1" customFormat="1" ht="15.75" x14ac:dyDescent="0.25">
      <c r="A31" s="35">
        <f t="shared" si="3"/>
        <v>26</v>
      </c>
      <c r="B31" s="6" t="s">
        <v>136</v>
      </c>
      <c r="C31" s="6" t="s">
        <v>336</v>
      </c>
      <c r="D31" s="7">
        <v>919</v>
      </c>
      <c r="E31" s="7">
        <v>1</v>
      </c>
      <c r="F31" s="7">
        <v>5</v>
      </c>
      <c r="G31" s="7">
        <v>2</v>
      </c>
      <c r="H31" s="7"/>
      <c r="I31" s="7"/>
      <c r="J31" s="7">
        <v>7</v>
      </c>
      <c r="K31" s="7"/>
      <c r="L31" s="6" t="s">
        <v>71</v>
      </c>
      <c r="M31" s="8" t="s">
        <v>19</v>
      </c>
      <c r="N31" s="7">
        <f t="shared" si="0"/>
        <v>37.311399999999999</v>
      </c>
      <c r="O31" s="7">
        <f t="shared" si="1"/>
        <v>3.75</v>
      </c>
      <c r="P31" s="49">
        <f>N31/O31</f>
        <v>9.9497066666666658</v>
      </c>
      <c r="Q31" s="25"/>
      <c r="R31" s="7"/>
      <c r="S31" s="7"/>
      <c r="T31" s="7"/>
      <c r="U31" s="36" t="s">
        <v>447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s="1" customFormat="1" ht="15.75" x14ac:dyDescent="0.25">
      <c r="A32" s="35">
        <f t="shared" si="3"/>
        <v>27</v>
      </c>
      <c r="B32" s="6" t="s">
        <v>226</v>
      </c>
      <c r="C32" s="6" t="s">
        <v>337</v>
      </c>
      <c r="D32" s="7">
        <v>513</v>
      </c>
      <c r="E32" s="7">
        <v>1</v>
      </c>
      <c r="F32" s="7">
        <v>4</v>
      </c>
      <c r="G32" s="7">
        <v>1</v>
      </c>
      <c r="H32" s="7"/>
      <c r="I32" s="7"/>
      <c r="J32" s="7">
        <v>7</v>
      </c>
      <c r="K32" s="7"/>
      <c r="L32" s="6" t="s">
        <v>186</v>
      </c>
      <c r="M32" s="8" t="s">
        <v>19</v>
      </c>
      <c r="N32" s="7">
        <f t="shared" si="0"/>
        <v>20.827799999999996</v>
      </c>
      <c r="O32" s="7">
        <f t="shared" si="1"/>
        <v>3</v>
      </c>
      <c r="P32" s="49">
        <f t="shared" si="15"/>
        <v>6.9425999999999988</v>
      </c>
      <c r="Q32" s="25"/>
      <c r="R32" s="7"/>
      <c r="S32" s="7"/>
      <c r="T32" s="7"/>
      <c r="U32" s="36" t="s">
        <v>447</v>
      </c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s="1" customFormat="1" ht="15.75" x14ac:dyDescent="0.25">
      <c r="A33" s="35">
        <f t="shared" si="3"/>
        <v>28</v>
      </c>
      <c r="B33" s="6" t="s">
        <v>140</v>
      </c>
      <c r="C33" s="6" t="s">
        <v>140</v>
      </c>
      <c r="D33" s="7">
        <v>144</v>
      </c>
      <c r="E33" s="7"/>
      <c r="F33" s="7">
        <v>3</v>
      </c>
      <c r="G33" s="7"/>
      <c r="H33" s="7"/>
      <c r="I33" s="7"/>
      <c r="J33" s="7">
        <v>3</v>
      </c>
      <c r="K33" s="7"/>
      <c r="L33" s="6" t="s">
        <v>105</v>
      </c>
      <c r="M33" s="8" t="s">
        <v>205</v>
      </c>
      <c r="N33" s="7">
        <f>D33*0.0058*7</f>
        <v>5.8463999999999992</v>
      </c>
      <c r="O33" s="7">
        <f>F33*0.75</f>
        <v>2.25</v>
      </c>
      <c r="P33" s="49">
        <f t="shared" ref="P33" si="16">N33/O33</f>
        <v>2.5983999999999998</v>
      </c>
      <c r="Q33" s="25"/>
      <c r="R33" s="7"/>
      <c r="S33" s="7"/>
      <c r="T33" s="7"/>
      <c r="U33" s="36" t="s">
        <v>447</v>
      </c>
    </row>
    <row r="34" spans="1:40" s="1" customFormat="1" ht="15.75" x14ac:dyDescent="0.25">
      <c r="A34" s="35">
        <f t="shared" si="3"/>
        <v>29</v>
      </c>
      <c r="B34" s="6" t="s">
        <v>339</v>
      </c>
      <c r="C34" s="6" t="s">
        <v>338</v>
      </c>
      <c r="D34" s="7">
        <v>825</v>
      </c>
      <c r="E34" s="7">
        <v>1</v>
      </c>
      <c r="F34" s="7">
        <v>5</v>
      </c>
      <c r="G34" s="7"/>
      <c r="H34" s="7"/>
      <c r="I34" s="7"/>
      <c r="J34" s="7">
        <v>7</v>
      </c>
      <c r="K34" s="7"/>
      <c r="L34" s="6" t="s">
        <v>186</v>
      </c>
      <c r="M34" s="8" t="s">
        <v>19</v>
      </c>
      <c r="N34" s="7">
        <f t="shared" si="0"/>
        <v>33.494999999999997</v>
      </c>
      <c r="O34" s="7">
        <f t="shared" si="1"/>
        <v>3.75</v>
      </c>
      <c r="P34" s="49">
        <f t="shared" si="15"/>
        <v>8.9319999999999986</v>
      </c>
      <c r="Q34" s="25"/>
      <c r="R34" s="7">
        <v>1</v>
      </c>
      <c r="S34" s="7">
        <v>1</v>
      </c>
      <c r="T34" s="7">
        <v>1</v>
      </c>
      <c r="U34" s="36" t="s">
        <v>447</v>
      </c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1" customFormat="1" ht="15.75" x14ac:dyDescent="0.25">
      <c r="A35" s="35">
        <f t="shared" si="3"/>
        <v>30</v>
      </c>
      <c r="B35" s="6" t="s">
        <v>441</v>
      </c>
      <c r="C35" s="6" t="s">
        <v>442</v>
      </c>
      <c r="D35" s="7">
        <v>180</v>
      </c>
      <c r="E35" s="7">
        <v>1</v>
      </c>
      <c r="F35" s="7">
        <v>4</v>
      </c>
      <c r="G35" s="7"/>
      <c r="H35" s="7"/>
      <c r="I35" s="7">
        <v>1</v>
      </c>
      <c r="J35" s="7">
        <v>5</v>
      </c>
      <c r="K35" s="7"/>
      <c r="L35" s="6" t="s">
        <v>375</v>
      </c>
      <c r="M35" s="8" t="s">
        <v>201</v>
      </c>
      <c r="N35" s="7">
        <f>D35*0.0058*7</f>
        <v>7.3079999999999998</v>
      </c>
      <c r="O35" s="7">
        <f t="shared" si="1"/>
        <v>3</v>
      </c>
      <c r="P35" s="49">
        <f t="shared" si="15"/>
        <v>2.4359999999999999</v>
      </c>
      <c r="Q35" s="25"/>
      <c r="R35" s="7">
        <v>1</v>
      </c>
      <c r="S35" s="7">
        <v>1</v>
      </c>
      <c r="T35" s="7">
        <v>1</v>
      </c>
      <c r="U35" s="36" t="s">
        <v>447</v>
      </c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1" customFormat="1" ht="15.75" x14ac:dyDescent="0.25">
      <c r="A36" s="35">
        <f t="shared" si="3"/>
        <v>31</v>
      </c>
      <c r="B36" s="6" t="s">
        <v>431</v>
      </c>
      <c r="C36" s="6" t="s">
        <v>431</v>
      </c>
      <c r="D36" s="7">
        <v>180</v>
      </c>
      <c r="E36" s="7">
        <v>1</v>
      </c>
      <c r="F36" s="7">
        <v>2</v>
      </c>
      <c r="G36" s="7">
        <v>1</v>
      </c>
      <c r="H36" s="7">
        <v>1</v>
      </c>
      <c r="I36" s="7">
        <v>1</v>
      </c>
      <c r="J36" s="7">
        <v>5</v>
      </c>
      <c r="K36" s="7"/>
      <c r="L36" s="6" t="s">
        <v>375</v>
      </c>
      <c r="M36" s="8" t="s">
        <v>201</v>
      </c>
      <c r="N36" s="7">
        <f>D36*0.0058*7</f>
        <v>7.3079999999999998</v>
      </c>
      <c r="O36" s="7">
        <f t="shared" ref="O36" si="17">F36*0.75</f>
        <v>1.5</v>
      </c>
      <c r="P36" s="49">
        <f t="shared" ref="P36" si="18">N36/O36</f>
        <v>4.8719999999999999</v>
      </c>
      <c r="Q36" s="25"/>
      <c r="R36" s="7">
        <v>1</v>
      </c>
      <c r="S36" s="7">
        <v>1</v>
      </c>
      <c r="T36" s="7">
        <v>1</v>
      </c>
      <c r="U36" s="36" t="s">
        <v>447</v>
      </c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1" customFormat="1" ht="15.75" x14ac:dyDescent="0.25">
      <c r="A37" s="35">
        <f t="shared" si="3"/>
        <v>32</v>
      </c>
      <c r="B37" s="6" t="s">
        <v>340</v>
      </c>
      <c r="C37" s="6" t="s">
        <v>223</v>
      </c>
      <c r="D37" s="7">
        <v>480</v>
      </c>
      <c r="E37" s="7">
        <v>1</v>
      </c>
      <c r="F37" s="7">
        <v>3</v>
      </c>
      <c r="G37" s="7"/>
      <c r="H37" s="7">
        <v>1</v>
      </c>
      <c r="I37" s="7"/>
      <c r="J37" s="7">
        <v>7</v>
      </c>
      <c r="K37" s="7"/>
      <c r="L37" s="6" t="s">
        <v>71</v>
      </c>
      <c r="M37" s="8" t="s">
        <v>19</v>
      </c>
      <c r="N37" s="7">
        <f t="shared" si="0"/>
        <v>19.488</v>
      </c>
      <c r="O37" s="7">
        <f t="shared" si="1"/>
        <v>2.25</v>
      </c>
      <c r="P37" s="49">
        <f t="shared" si="15"/>
        <v>8.6613333333333333</v>
      </c>
      <c r="Q37" s="25"/>
      <c r="R37" s="7">
        <v>1</v>
      </c>
      <c r="S37" s="7">
        <v>1</v>
      </c>
      <c r="T37" s="7">
        <v>1</v>
      </c>
      <c r="U37" s="36" t="s">
        <v>447</v>
      </c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80" customFormat="1" ht="15.75" x14ac:dyDescent="0.25">
      <c r="A38" s="35">
        <f t="shared" si="3"/>
        <v>33</v>
      </c>
      <c r="B38" s="78" t="s">
        <v>469</v>
      </c>
      <c r="C38" s="78" t="s">
        <v>469</v>
      </c>
      <c r="D38" s="65"/>
      <c r="E38" s="79">
        <v>1</v>
      </c>
      <c r="F38" s="79">
        <v>3</v>
      </c>
      <c r="G38" s="79">
        <v>3</v>
      </c>
      <c r="H38" s="79">
        <v>3</v>
      </c>
      <c r="I38" s="52"/>
      <c r="J38" s="79">
        <v>2</v>
      </c>
      <c r="K38" s="65"/>
      <c r="L38" s="78" t="s">
        <v>15</v>
      </c>
      <c r="M38" s="79">
        <v>25.24</v>
      </c>
      <c r="N38" s="65"/>
      <c r="O38" s="65"/>
      <c r="P38" s="66"/>
      <c r="Q38" s="65"/>
      <c r="R38" s="65"/>
      <c r="S38" s="65"/>
      <c r="T38" s="65"/>
      <c r="U38" s="36" t="s">
        <v>445</v>
      </c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</row>
    <row r="39" spans="1:40" s="80" customFormat="1" ht="15.75" x14ac:dyDescent="0.25">
      <c r="A39" s="35">
        <f t="shared" si="3"/>
        <v>34</v>
      </c>
      <c r="B39" s="78" t="s">
        <v>470</v>
      </c>
      <c r="C39" s="78" t="s">
        <v>470</v>
      </c>
      <c r="D39" s="65"/>
      <c r="E39" s="79">
        <v>1</v>
      </c>
      <c r="F39" s="79">
        <v>3</v>
      </c>
      <c r="G39" s="79">
        <v>3</v>
      </c>
      <c r="H39" s="79">
        <v>3</v>
      </c>
      <c r="I39" s="52"/>
      <c r="J39" s="79">
        <v>2</v>
      </c>
      <c r="K39" s="65"/>
      <c r="L39" s="78" t="s">
        <v>15</v>
      </c>
      <c r="M39" s="79">
        <v>25.24</v>
      </c>
      <c r="N39" s="65"/>
      <c r="O39" s="65"/>
      <c r="P39" s="66"/>
      <c r="Q39" s="65"/>
      <c r="R39" s="65"/>
      <c r="S39" s="65"/>
      <c r="T39" s="65"/>
      <c r="U39" s="36" t="s">
        <v>445</v>
      </c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</row>
    <row r="40" spans="1:40" s="80" customFormat="1" ht="15.75" x14ac:dyDescent="0.25">
      <c r="A40" s="35">
        <f t="shared" si="3"/>
        <v>35</v>
      </c>
      <c r="B40" s="78" t="s">
        <v>471</v>
      </c>
      <c r="C40" s="78" t="s">
        <v>471</v>
      </c>
      <c r="D40" s="65"/>
      <c r="E40" s="79">
        <v>1</v>
      </c>
      <c r="F40" s="79">
        <v>5</v>
      </c>
      <c r="G40" s="79">
        <v>3</v>
      </c>
      <c r="H40" s="79">
        <v>3</v>
      </c>
      <c r="I40" s="52"/>
      <c r="J40" s="81">
        <v>2</v>
      </c>
      <c r="K40" s="65"/>
      <c r="L40" s="82" t="s">
        <v>15</v>
      </c>
      <c r="M40" s="81">
        <v>25.24</v>
      </c>
      <c r="N40" s="65"/>
      <c r="O40" s="65"/>
      <c r="P40" s="66"/>
      <c r="Q40" s="65"/>
      <c r="R40" s="65"/>
      <c r="S40" s="65"/>
      <c r="T40" s="65"/>
      <c r="U40" s="40" t="s">
        <v>445</v>
      </c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</row>
    <row r="41" spans="1:40" s="1" customFormat="1" ht="15.75" x14ac:dyDescent="0.25">
      <c r="A41" s="46"/>
      <c r="B41" s="26"/>
      <c r="C41" s="26"/>
      <c r="D41" s="25"/>
      <c r="E41" s="25">
        <f>SUM(E6:E40)</f>
        <v>31</v>
      </c>
      <c r="F41" s="25"/>
      <c r="G41" s="25"/>
      <c r="H41" s="25"/>
      <c r="I41" s="25"/>
      <c r="J41" s="25"/>
      <c r="K41" s="25"/>
      <c r="L41" s="26"/>
      <c r="M41" s="17"/>
      <c r="N41" s="25"/>
      <c r="O41" s="25"/>
      <c r="P41" s="53"/>
      <c r="Q41" s="25"/>
      <c r="R41" s="25"/>
      <c r="S41" s="25"/>
      <c r="T41" s="25"/>
      <c r="U41" s="42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idden="1" x14ac:dyDescent="0.25">
      <c r="A42" s="10"/>
      <c r="B42" s="74"/>
      <c r="C42" s="74"/>
      <c r="D42" s="50"/>
      <c r="E42" s="50"/>
      <c r="F42" s="50"/>
      <c r="G42" s="50"/>
      <c r="H42" s="50"/>
      <c r="I42" s="50"/>
      <c r="J42" s="50"/>
      <c r="K42" s="50"/>
      <c r="L42" s="18"/>
      <c r="M42" s="18"/>
      <c r="N42" s="26"/>
      <c r="O42" s="24"/>
      <c r="P42" s="24"/>
      <c r="Q42" s="25"/>
      <c r="R42" s="14"/>
      <c r="S42" s="14"/>
      <c r="T42" s="1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idden="1" x14ac:dyDescent="0.25">
      <c r="A43" s="10"/>
      <c r="B43" s="18"/>
      <c r="C43" s="18"/>
      <c r="D43" s="18"/>
      <c r="E43" s="10"/>
      <c r="F43" s="10"/>
      <c r="G43" s="10"/>
      <c r="H43" s="10"/>
      <c r="I43" s="10"/>
      <c r="J43" s="10"/>
      <c r="K43" s="10"/>
      <c r="L43" s="10"/>
      <c r="M43" s="10"/>
      <c r="N43" s="26"/>
      <c r="O43" s="24"/>
      <c r="P43" s="24"/>
      <c r="Q43" s="25"/>
      <c r="R43" s="10"/>
      <c r="S43" s="10"/>
      <c r="T43" s="10"/>
    </row>
    <row r="44" spans="1:40" ht="15" customHeight="1" x14ac:dyDescent="0.25">
      <c r="A44" s="124" t="s">
        <v>8</v>
      </c>
      <c r="B44" s="129" t="s">
        <v>9</v>
      </c>
      <c r="C44" s="130"/>
      <c r="D44" s="124" t="s">
        <v>189</v>
      </c>
      <c r="E44" s="125" t="s">
        <v>479</v>
      </c>
      <c r="F44" s="125"/>
      <c r="G44" s="125"/>
      <c r="H44" s="125"/>
      <c r="I44" s="125"/>
      <c r="J44" s="124" t="s">
        <v>11</v>
      </c>
      <c r="K44" s="124" t="s">
        <v>11</v>
      </c>
      <c r="L44" s="125" t="s">
        <v>12</v>
      </c>
      <c r="M44" s="125" t="s">
        <v>13</v>
      </c>
      <c r="N44" s="122" t="s">
        <v>164</v>
      </c>
      <c r="O44" s="122" t="s">
        <v>170</v>
      </c>
      <c r="P44" s="123" t="s">
        <v>165</v>
      </c>
      <c r="Q44" s="127" t="s">
        <v>163</v>
      </c>
      <c r="R44" s="21"/>
      <c r="S44" s="21"/>
      <c r="T44" s="21"/>
      <c r="U44" s="88" t="s">
        <v>444</v>
      </c>
    </row>
    <row r="45" spans="1:40" ht="27.75" customHeight="1" x14ac:dyDescent="0.25">
      <c r="A45" s="124"/>
      <c r="B45" s="131"/>
      <c r="C45" s="132"/>
      <c r="D45" s="124"/>
      <c r="E45" s="125"/>
      <c r="F45" s="125"/>
      <c r="G45" s="125"/>
      <c r="H45" s="125"/>
      <c r="I45" s="125"/>
      <c r="J45" s="124"/>
      <c r="K45" s="124"/>
      <c r="L45" s="125"/>
      <c r="M45" s="125"/>
      <c r="N45" s="122"/>
      <c r="O45" s="122"/>
      <c r="P45" s="123"/>
      <c r="Q45" s="128"/>
      <c r="R45" s="21"/>
      <c r="S45" s="21"/>
      <c r="T45" s="21"/>
      <c r="U45" s="89"/>
    </row>
    <row r="46" spans="1:40" ht="15.75" x14ac:dyDescent="0.25">
      <c r="A46" s="13">
        <v>1</v>
      </c>
      <c r="B46" s="119" t="s">
        <v>139</v>
      </c>
      <c r="C46" s="120"/>
      <c r="D46" s="22">
        <v>4</v>
      </c>
      <c r="E46" s="121">
        <v>0.21</v>
      </c>
      <c r="F46" s="121"/>
      <c r="G46" s="121"/>
      <c r="H46" s="121"/>
      <c r="I46" s="121"/>
      <c r="J46" s="30">
        <v>1</v>
      </c>
      <c r="K46" s="13"/>
      <c r="L46" s="13" t="s">
        <v>38</v>
      </c>
      <c r="M46" s="13">
        <v>78</v>
      </c>
      <c r="N46" s="2">
        <f t="shared" ref="N46:N47" si="19">D46</f>
        <v>4</v>
      </c>
      <c r="O46" s="16">
        <f t="shared" ref="O46:O47" si="20">0.0058*N46*7</f>
        <v>0.16239999999999999</v>
      </c>
      <c r="P46" s="16" t="e">
        <f t="shared" ref="P46:P47" si="21">O46/K46</f>
        <v>#DIV/0!</v>
      </c>
      <c r="Q46" s="2">
        <f t="shared" ref="Q46:Q47" si="22">N46*0.177</f>
        <v>0.70799999999999996</v>
      </c>
      <c r="R46" s="15"/>
      <c r="S46" s="15"/>
      <c r="T46" s="15"/>
      <c r="U46" s="36" t="s">
        <v>447</v>
      </c>
    </row>
    <row r="47" spans="1:40" ht="15.75" x14ac:dyDescent="0.25">
      <c r="A47" s="13">
        <v>2</v>
      </c>
      <c r="B47" s="119" t="s">
        <v>176</v>
      </c>
      <c r="C47" s="120"/>
      <c r="D47" s="22">
        <v>2</v>
      </c>
      <c r="E47" s="121">
        <v>0.13</v>
      </c>
      <c r="F47" s="121"/>
      <c r="G47" s="121"/>
      <c r="H47" s="121"/>
      <c r="I47" s="121"/>
      <c r="J47" s="30">
        <v>1</v>
      </c>
      <c r="K47" s="13"/>
      <c r="L47" s="13" t="s">
        <v>38</v>
      </c>
      <c r="M47" s="13" t="s">
        <v>382</v>
      </c>
      <c r="N47" s="2">
        <f t="shared" si="19"/>
        <v>2</v>
      </c>
      <c r="O47" s="16">
        <f t="shared" si="20"/>
        <v>8.1199999999999994E-2</v>
      </c>
      <c r="P47" s="16" t="e">
        <f t="shared" si="21"/>
        <v>#DIV/0!</v>
      </c>
      <c r="Q47" s="2">
        <f t="shared" si="22"/>
        <v>0.35399999999999998</v>
      </c>
      <c r="R47" s="15"/>
      <c r="S47" s="15"/>
      <c r="T47" s="15"/>
      <c r="U47" s="36" t="s">
        <v>447</v>
      </c>
    </row>
    <row r="48" spans="1:40" ht="15.75" x14ac:dyDescent="0.25">
      <c r="A48" s="33">
        <v>3</v>
      </c>
      <c r="B48" s="119" t="s">
        <v>472</v>
      </c>
      <c r="C48" s="120"/>
      <c r="D48" s="33">
        <v>2</v>
      </c>
      <c r="E48" s="121">
        <v>8.3000000000000007</v>
      </c>
      <c r="F48" s="121"/>
      <c r="G48" s="121"/>
      <c r="H48" s="121"/>
      <c r="I48" s="121"/>
      <c r="J48" s="33">
        <v>2</v>
      </c>
      <c r="K48" s="33"/>
      <c r="L48" s="77" t="s">
        <v>30</v>
      </c>
      <c r="M48" s="77">
        <v>109.11799999999999</v>
      </c>
      <c r="N48" s="2">
        <f t="shared" ref="N48" si="23">D48</f>
        <v>2</v>
      </c>
      <c r="O48" s="16">
        <f t="shared" ref="O48" si="24">0.0058*N48*7</f>
        <v>8.1199999999999994E-2</v>
      </c>
      <c r="P48" s="16" t="e">
        <f t="shared" ref="P48" si="25">O48/K48</f>
        <v>#DIV/0!</v>
      </c>
      <c r="Q48" s="2">
        <f t="shared" ref="Q48" si="26">N48*0.177</f>
        <v>0.35399999999999998</v>
      </c>
      <c r="R48" s="15"/>
      <c r="S48" s="15"/>
      <c r="T48" s="15"/>
      <c r="U48" s="36" t="s">
        <v>473</v>
      </c>
    </row>
  </sheetData>
  <mergeCells count="33">
    <mergeCell ref="U4:U5"/>
    <mergeCell ref="U44:U45"/>
    <mergeCell ref="B44:C45"/>
    <mergeCell ref="B46:C46"/>
    <mergeCell ref="B47:C47"/>
    <mergeCell ref="E46:I46"/>
    <mergeCell ref="E47:I47"/>
    <mergeCell ref="J44:J45"/>
    <mergeCell ref="A44:A45"/>
    <mergeCell ref="E44:I45"/>
    <mergeCell ref="R4:T4"/>
    <mergeCell ref="K44:K45"/>
    <mergeCell ref="L44:L45"/>
    <mergeCell ref="A4:A5"/>
    <mergeCell ref="B4:B5"/>
    <mergeCell ref="F4:I4"/>
    <mergeCell ref="K4:K5"/>
    <mergeCell ref="L4:L5"/>
    <mergeCell ref="M4:M5"/>
    <mergeCell ref="D4:D5"/>
    <mergeCell ref="D44:D45"/>
    <mergeCell ref="C4:C5"/>
    <mergeCell ref="Q44:Q45"/>
    <mergeCell ref="M44:M45"/>
    <mergeCell ref="B48:C48"/>
    <mergeCell ref="E48:I48"/>
    <mergeCell ref="N4:N5"/>
    <mergeCell ref="O4:O5"/>
    <mergeCell ref="P4:P5"/>
    <mergeCell ref="N44:N45"/>
    <mergeCell ref="O44:O45"/>
    <mergeCell ref="P44:P45"/>
    <mergeCell ref="J4:J5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ЖЭУ-1</vt:lpstr>
      <vt:lpstr>ЖЭУ-2</vt:lpstr>
      <vt:lpstr>ЖЭУ-3</vt:lpstr>
      <vt:lpstr>ЖЭУ-4</vt:lpstr>
      <vt:lpstr>ЖЭУ-5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2023-12-04T08:04:38Z</dcterms:modified>
</cp:coreProperties>
</file>